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1970" activeTab="0"/>
  </bookViews>
  <sheets>
    <sheet name="3 квартал " sheetId="1" r:id="rId1"/>
  </sheets>
  <externalReferences>
    <externalReference r:id="rId4"/>
  </externalReferences>
  <definedNames>
    <definedName name="Excel_BuiltIn_Print_Area_1_1" localSheetId="0">#REF!</definedName>
    <definedName name="Excel_BuiltIn_Print_Area_1_1">#REF!</definedName>
    <definedName name="Excel_BuiltIn_Print_Area_12" localSheetId="0">#REF!</definedName>
    <definedName name="Excel_BuiltIn_Print_Area_12">#REF!</definedName>
    <definedName name="Excel_BuiltIn_Print_Area_13" localSheetId="0">#REF!</definedName>
    <definedName name="Excel_BuiltIn_Print_Area_13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4_1" localSheetId="0">#REF!</definedName>
    <definedName name="Excel_BuiltIn_Print_Area_4_1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9" localSheetId="0">#REF!</definedName>
    <definedName name="Excel_BuiltIn_Print_Area_9">#REF!</definedName>
    <definedName name="Excel_BuiltIn_Print_Titles_13">#REF!</definedName>
    <definedName name="_xlnm.Print_Titles" localSheetId="0">'3 квартал '!$4:$7</definedName>
    <definedName name="_xlnm.Print_Area" localSheetId="0">'3 квартал '!$A$1:$BA$46</definedName>
  </definedNames>
  <calcPr fullCalcOnLoad="1"/>
</workbook>
</file>

<file path=xl/sharedStrings.xml><?xml version="1.0" encoding="utf-8"?>
<sst xmlns="http://schemas.openxmlformats.org/spreadsheetml/2006/main" count="153" uniqueCount="92">
  <si>
    <t>тыс.руб.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</si>
  <si>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</si>
  <si>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</si>
  <si>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</si>
  <si>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</si>
  <si>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Процент исполнения программы от предусмотренных программой на 2011г. Средств, %</t>
  </si>
  <si>
    <t>Процент исполнения программы от уточненных бюджетных ассигнований на 2011г. Средств, %</t>
  </si>
  <si>
    <t>Исполнение программ к объемам ассигнований предусмотренным программами на 2012 год</t>
  </si>
  <si>
    <t>Исполнение программа к уточненному плану бюджетных ассигнований на 2011 год</t>
  </si>
  <si>
    <t>Предусмотрено Программой на весь период реализации</t>
  </si>
  <si>
    <t>Предусмотрено Программой на 2010 год*</t>
  </si>
  <si>
    <t>Предусмотрено Программой на 2012 год*</t>
  </si>
  <si>
    <t>Уточненный план бюджетных ассигнований на 2012 год</t>
  </si>
  <si>
    <t>Исполнено (кассовые расходы) на 30.09.2012года</t>
  </si>
  <si>
    <t>Предусмотрено Программой на 2013 год*</t>
  </si>
  <si>
    <t>Предусмотрено Программой на 2014 год*</t>
  </si>
  <si>
    <t>Предусмотрено Программой на 2015 год*</t>
  </si>
  <si>
    <t>Всего</t>
  </si>
  <si>
    <t>в том числе</t>
  </si>
  <si>
    <t>Федеральный бюджет</t>
  </si>
  <si>
    <t>Областной бюджет</t>
  </si>
  <si>
    <t xml:space="preserve"> Бюджет         города</t>
  </si>
  <si>
    <t>Прочие источники</t>
  </si>
  <si>
    <t>Местный бюджет</t>
  </si>
  <si>
    <t>Бюджет     города</t>
  </si>
  <si>
    <t>Бюджет   города</t>
  </si>
  <si>
    <t>Долгосрочная городская целевая программа "Охрана окружающей среды и природных ресурсов города Новошахтинска на 2011-2015 годы"</t>
  </si>
  <si>
    <t>Постановление Администрации города от 28.08.2009. № 1302 «Об утверждении долгосрочной целевой программы «Охрана окружающей среды и природных ресурсов города Новошахтинска на 2010-2012 годы»;                             постановление Администрации города от 13.09.2012. №974 "О внесении изменений в постановление Администрации города от 28.08.2009. №1302</t>
  </si>
  <si>
    <t xml:space="preserve"> Долгосрочная городская целевая программа «Молодежь Несветая" (2011-2015 годы)»</t>
  </si>
  <si>
    <t>Постановление Администрации города от 08.10.2010. №1425 «Об утверждении Городской долгосрочной целевой программы «Молодежь Несветая» (2011-2013 годы)»;                                                        постановление Администрации города от 14.09.2012. №983 "О внесении изменений в постановление Администрации города от 08.10.2010.№1425</t>
  </si>
  <si>
    <t>Долгосрочная  городская целевая программа «Профилактика правонарушений в городе Новошахтинске на 2011-2015 годы»</t>
  </si>
  <si>
    <t>Постановление Администрации города от 15.10.2010. №1472 “Об утверждении долгосрочной  целевой программы «Профилактика правонарушений в городе Новошахтинске на 2011-2013 годы”;                                                               постановление Администрации города от 14.09.2012. №985 «О внесении изменений в постановление Администрации города от 15.10.2010. №1472»</t>
  </si>
  <si>
    <t>Долгосрочная городская целевая программа "Повышение безопасности дорожного движения в городе Новошахтинске на 2009-2015 годы"</t>
  </si>
  <si>
    <t>Постановление мэра города Новошахтинска от 09.12.2008. №1654 «Об утверждении долгосрочной целевой программы «Повышение безопасности дорожного движения в городе Новошахтинске на 2009-2012 годы»;                                                  постановление Администрации города от 10.09.2012. №969 "О внесении изменений в постановление Мэра города от 09.12.2008. №1654</t>
  </si>
  <si>
    <t>Долгосрочная целевая программа «Развитие здравоохранения г.Новошахтинска на период 2010-2014 годы»</t>
  </si>
  <si>
    <t>Постановление Администрации города Новошахтинска от 25.09.2009. №1442 «Об утверждении долгосрочной целевой программы «Развитие здравоохранения г. Новошахтинска на период 2010-2012 годы.»;постановление Администрации города от 28.10.2011. №967 "О внесении изменений в постановление Администрации город от 25.09.2009. №1442"; постановление Администрации города от 29.06.2012. №625 "О внесении изменений в постановление Администрации города от 25.09.2009. №1442 "Об утверждении долгосрочной целевой программы "Развитие здравоохранения г. Новошахтинска на период 2010-2014 годы"(в редакции от 28.10.2011. №967)</t>
  </si>
  <si>
    <t>Долгосрочная городская целевая программа «Обеспечение жильем отдельных категорий граждан и стимулирование развития жилищного строительства в городе Новошахтинске на 2010-2015 годы»</t>
  </si>
  <si>
    <t>Постановление Администрации города  от 12.03.2010. №293 «Об утверждении долгосрочной городской целевой программы «Обеспечение жильем отдельных категорий граждан и стимулирование развития жилищного строительства в городе Новошахтинске на 2010-2012 годы»;         постановление Администрации города от 07.09.2012. №948 "О внесении изменений в постановление Администрации города от 12.03.2010. №293</t>
  </si>
  <si>
    <t>Долгосрочная городская целевая программа сохранения и развития культуры и искусства города Новошахтинска на 2010-2014 г.г.»</t>
  </si>
  <si>
    <t>Постановление Администрации города от 04.09.2009. №1310 «Об утверждении долгосрочной, городской целевой программы сохранения и развития культуры и искусства города Новошахтинска на 2010-2012г.г.»;                постановление Администрации города от 13.07.2012. №668 "О внесении изменений в постановление Администрации города от 04.09.2009. №1310"</t>
  </si>
  <si>
    <t>Долгосрочная городская целевая программа "Развитие муниципальной системы образования города Новошахтинска на 2010-2015 годы"</t>
  </si>
  <si>
    <t>Постановление Администрации города  от 28.08.2009. №1303 «Об утверждении долгосрочной целевой программы «Развитие муниципальной системы образования города Новошахтинска в 2010-2012 годах»;                                         постановление Администрации города от 07.09.2012. №951 "О внесении изменений в постановление Администрации города от 28.08.2009. №1303;</t>
  </si>
  <si>
    <t>Долгосрочная городская целевая программа "Комплексные меры противодействия злоупотреблению наркотиками и их незаконному обороту на 2009-2014 годы"</t>
  </si>
  <si>
    <t>Постановление Мэра города  от 08.12.2008. №1604 «Об утверждении Городской целевой программы «Комплексные меры противодействия злоупотреблению наркотиками и их незаконному обороту на 2009-2011 годы»;             постановление Администрации города от 30.09.2011. №883 "О внесении изменений в постановление Мэра города от 08.12.2008. №1604"</t>
  </si>
  <si>
    <t>Долгосрочная городская целевая программа «Социальная поддержка и социальное обслуживание жителей города Новошахтинска на 2010-2014 годы»</t>
  </si>
  <si>
    <t>Постановление Администрации города от 06.08.2010. №1174 «Об утверждении долгосрочной городской целевой программы «Социальная поддержка и социальное обслуживание жителей города Новошахтинска на 2010-2012 годы»;                           постановление Администрации города от 07.09.2012. №949 "О внесении изменений в постановление Администрации города от 06.08.2010. №1174"</t>
  </si>
  <si>
    <t>Муниципальная программа развития субъектов малого и среднего предпринимательства города Новошахтинска на 2009-2014 годы</t>
  </si>
  <si>
    <t>Постановление Мэра города Новошахтинска  от 09.12.2008. №1655 «Об утверждении муниципальной целевой программы развития субъектов малого и среднего предпринимательства города Новошахтинска на 2009-2011 годы»;         ;постановление Администрации города от 04.05.2012. №446 "О внесении изменений в постановление Мэра города от 09.12.2008. №1655"; постановление Администрации города от 22.06.2012. №608 "О внесении изменений в постановление Мэра города от 09.12.2008. №1655 "Об утверждении муниципальной целевой программы развития субъектов малого и среднего предпринимательства города Новошахтинска на 2009-2014 годы" (в редакции от 04.05.2012. №446)</t>
  </si>
  <si>
    <t>на условиях рефинансирования муниципальных программ</t>
  </si>
  <si>
    <t>Долгосрочная целевая программа развития физической культуры, спорта и туризма  «Спартакиада длиною в жизнь» в городе Новошахтинске на 2010-2014 годы</t>
  </si>
  <si>
    <t>Постановление Администрации города Новошахтинска от 09.10.2009. №1517 «Об утверждении долгосрочной целевой программы развития физической культуры, спорта и туризма «Спартакиада длиною в жизнь» в городе Новошахтинске на 2010-2012 годы»; постановление Администрации города Новошахтинска от 26.03.2010. №344 «О внесении изменений в постановление Администрации города от 09.10.2009. №1517»;             постановление Администрации города от 12.08.2011. №714 "О внесении изменений в постановление Администрации города от 09.10.2009. №1517";                                                  постановление Администрации города от 03.09.2012. №942 "О внесении изменений в постановление Администрации города от 09.10.2009. №1517 "Об утверждении долгосрочной целевой программы развития физической культуры, спорта и туризма "Спартакиада длиною в жизнь" в городе Новошахтинске на 2010 - 2014 годы" (в редакции от 12.08.2011. №714)</t>
  </si>
  <si>
    <t>Долгосрочная городская целевая программа «Модернизация объектов коммунальной инфраструктуры города Новошахтинска на 2012-2015 годы»</t>
  </si>
  <si>
    <t>Постановление Администрации города Новошахтинска от 25.06.2010. №933 «Об утверждении Городской долгосрочной целевой программы «Модернизация и капитальный ремонт объектов водопроводно-канализационного хозяйства в городе Новошахтинске на 2010-2012 годы»;                 постановление Администрации города от 28.09.2012. №1073 "О внесении изменений в постановление Администрации города от 25.06.2010.№933"</t>
  </si>
  <si>
    <t>Долгосрочная городская целевая программа «Развитие сети автомобильных дорог общего пользования в городе Новошахтинске на 2011-2015 годы»</t>
  </si>
  <si>
    <t>Постановление Администрации города Новошахтинска от 29.07.2010. №1153 «Об утверждении Городской долгосрочной целевой программы «Развитие сети автомобильных дорог общего пользования в городе Новошахтинске на 2010-2012 годы»;         постановление Администрации города от 13.09.2012. №975 «О внесении изменений в постановление Администрации города от 29.07.2010. №1153</t>
  </si>
  <si>
    <t>Городская долгосрочная целевая программа «Модернизация и капитальный ремонт объектов уличного освещения в городе Новошахтинске на 2011-2014 годы»</t>
  </si>
  <si>
    <t xml:space="preserve">Постановление Администрации города от 06.08.2010. №1186 «Об утверждении Городской долгосрочной целевой программы «Модернизация и капитальный ремонт объектов уличного освещения в городе Новошахтинске на 2010-2012 годы»;                                                                  постановление Администрации города от 10.09.2012. №970 «О внесении изменений в постановление  Администрации города от 06.08.2010. №1186» </t>
  </si>
  <si>
    <t>Долгосрочная городская целевая программа «По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«Город Новошахтинск» на период 2011 – 2015 годы»</t>
  </si>
  <si>
    <t>Постановление Администрации города Новошахтинска  от 10.09.2010. №1334 «Об утверждении долгосрочной городской целевой программы «По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«Город Новошахтинск» на 2011-2013 годы»                        постановление Администрации города от 14.09.2012. №984 "О внесении изменений в постановление Администрации города от 10.09.2010. №1334</t>
  </si>
  <si>
    <t>Долгосрочная городская целевая программа по обеспечению пожарной безопасности и защите населения и территорий муниципального образования «Город Новошахтинск» от чрезвычайных ситуаций на 2011-2014 годы</t>
  </si>
  <si>
    <t>Постановление Администрации города Новошахтинска от 08.10.2010. №1423 “Об утверждении Долгосрочной городской целевой программы по обеспечению пожарной безопасности и защите населения и территорий муниципального образования «Город Новошахтинск» от чрезвычайных ситуаций на 2011-2013 годы”;  постановление Администрации города от 15.03.2012.№191 "О внесении изменений в постановление Администрации города от 08.10.2010. №1423"</t>
  </si>
  <si>
    <t>Долгосрочная городская целевая программа «Организация отдыха и оздоровления детей в муниципальном образовании «Город Новошахтинск» на 2011-2014 годы»</t>
  </si>
  <si>
    <t>Постановление Администрации города от 27.12.2010. №1750 «Об утверждении долгосрочной городской целевой программы «Организация отдыха и оздоровления детей в муниципальном образовании «Город Новошахтинск» на 2011-2013 годы»;                                                            постановление Администрации города от 26.08.2011. №770 "О внесении изменений в постановление Администрации города от 27.12.2010. №1750";                                                       постановление Администрации города от 27.01.2012. №56 "О внесении изменений в постановление Администрации города от 27.12.2010. №1750"</t>
  </si>
  <si>
    <t>Долгосрочная городская целевая программа «Доступная среда для инвалидов и других маломобильных групп граждан, проживающих в городе Новошахтинске, на 2011-2014 годы»</t>
  </si>
  <si>
    <t xml:space="preserve">Постановление Администрации города от 21.01.2011. №18 «Об утверждении долгосрочной городской целевой программы «Доступная среда для инвалидов и других маломобильных групп граждан, проживающих в городе Новошахтинске, на 2011-2013 годы»;                                       Постановление Администрации города от 24.08.2012. №851 "О внесении изменений в постановление Администрации города от 21.01.2011. №18"      </t>
  </si>
  <si>
    <t>Долгосрочная городская целевая программа «Противодействие коррупции в муниципальном образовании «Город Новошахтинск» на 2011-2013 годы»</t>
  </si>
  <si>
    <t>Постановление Администрации города от 30.12.2010. №1759 «Об утверждении долгосрочной городской целевой программы «Противодействие коррупции в муниципальном образовании «Город Новошахтинск» на 2011-2013 годы»</t>
  </si>
  <si>
    <t>Ведомственная целевая программа «Модернизация здравоохранения г.Новошахтинска на 2011-2012 годы»</t>
  </si>
  <si>
    <t>Постановление Администрации города от 20.04.2011. №332 «Об утверждении ведомственной целевой программы «Модернизация здравоохранения г.Новошахтинска на 2011-2012 годы»; постановление Администрации города от 22.06.2012. №606 "О внесении изменений в постановление Администрации города От 20.04.2012. №332"</t>
  </si>
  <si>
    <t>Долгосрочная городская целевая программа «Улучшение социально-экономического положения и повышение качества жизни пожилых людей города Новошахтинска на 2011-2014 годы»</t>
  </si>
  <si>
    <t>Постановление Администрации города от 22.04.2011. №334 «Об утверждении долгосрочной городской целевой программы «Улучшение социально-экономического положения и повышение качества жизни пожилых людей города Новошахтинска на 2011-2013 годы»;                                                          постановление Администрации города от 02.09.2011. №789 "О внесении изменений в постановление Администрации города от 22.04.2011. №334"</t>
  </si>
  <si>
    <t>Муниципальная целевая программа «Энергосбережение и повышение энергетической эффективности на территории города Новошахтинска на период до 2020 года»</t>
  </si>
  <si>
    <t>Постановление Администрации города от 15.10.2010. №1473 «Об утверждении муниципальной целевой программы «Энергосбережение и повышение энергетической эффективности на территории города Новошахтинска на период до 2020 года»</t>
  </si>
  <si>
    <t>Городская долгосрочная целевая программа "Развитие жилищного хозяйства в городе Новошахтинске Ростовской области на 2012-2015 годы"</t>
  </si>
  <si>
    <t>Постановление Администрации города от 05.12.2011. №1098 "Об утверждении городской целевой программы "Капитальный ремонт
многоквартирных домов 
на территории города  Новошахтинска
Ростовской области в 2011 году"";        постановление Администрации города от 20.04.2012. №360 "О внесении изменений в постановление Администрации города от 05.12.2011. №1098"</t>
  </si>
  <si>
    <t>Долгосрочная городская целевая программа "Оптимизация и повышение качества предоставления государственных и муниципальных услуг в городе Новошахтинске, в том числе на базе многофункционального центра предоставления государственных и муниципальных услуг в городе Новошахтинске, на 2011 - 2015 годы"</t>
  </si>
  <si>
    <t>Постановление Администрации города от 05.12.2011. №1097 Об утверждении долгосрочной городской целевой программы "Оптимизация и повышение качества предоставления государственных и муниципальных услуг в городе Новошахтинске, в том числе на базе многофункционального центра предоставления государственных и муниципальных услуг в городе Новошахтинске, на 2011 - 2014 годы"                      постановление Администрации города от 19.09.2012. №1027 «О внесении изменений в постановление Администрации города от 05.12.2011. №1097»;</t>
  </si>
  <si>
    <t>Долгосрочная городская целевая программа "Создание благоприятных условий для привлечения инвестиций в город Новошахтинск на 2012 - 2015 годы"</t>
  </si>
  <si>
    <t xml:space="preserve">Постановление администрации города от 16.09.2011. №835 "Об утверждении долгосрочной городской целевой программы "Создание благоприятных условий для привлечения инвестиций в город Новошахтинск на 2012 - 2015 годы";                                                                                  постановление Администрации города от 07.09.2012. №950 "О внесении изменений в постановление Администрации города от 16.09.2011. №835"                                                                                                                                       </t>
  </si>
  <si>
    <t>Муниципальная адресная программа "Переселение граждан из аварийного жилищного фонда на территории  г. Новошахтинска Ростовской области на 2011- 2012 годы"</t>
  </si>
  <si>
    <t xml:space="preserve">Постановление Администрации города от 19.03.2010. №310 "Об утверждении муниципальной адресной программы "Переселение граждан из аварийного жилищного фонда на территории г. Новошахтинска в Ростовской области в 2010 году"                                                                              постановление Администрации города от 31.08.2012. №901 "О внесении изменений в постановление Администрации города от 19.03.2010. №310".           постановление Администрации города от 13.09.2012. №973 "О внесении изменений в постановление Администрации города от 19.03.2010. №310 "Об утверждении Муниципальной адресной программы "Переселение граждан из аварийного жилищного фонда на территории г.Новошахтинска Ростовской области на 2011-2012 годы" (в редакции от 31.08.2012. № 901)"       </t>
  </si>
  <si>
    <t>Долгосрочная городская целевая программа "Благоустройство города Новошахтинска на 2012 - 2015 годы"</t>
  </si>
  <si>
    <t>Постановление Администрации города от 30.09.2011. №880 "Об утверждении Долгосрочной городской целевой программы "Благоустройство города Новошахтинска на 2012 - 2015 годы""       постановление Администрации города от 31.05.2012. №546 "О внесении изменений в постановление Администрации города от 30.09.2012. №880"</t>
  </si>
  <si>
    <t>Муниципальная адресная программа "Переселение граждан из аварийного жилищного фонда города Новошахтинска в 2012 году"</t>
  </si>
  <si>
    <t>Постановление Администрации города от 15.06.2012. №596 "Об утверждении муниципальной адресной программы "Переселение граждан из аварийного жилищного фонда города Новошахтинска в 2012 году"</t>
  </si>
  <si>
    <t>Всего:</t>
  </si>
  <si>
    <t xml:space="preserve">* С учетом последних изменений, внесенных в нормативно-правовой акт об утверждении Программы </t>
  </si>
  <si>
    <t>Заместитель Главы Администрации  города по вопросам экономики</t>
  </si>
  <si>
    <t>М.В. Ермаченко</t>
  </si>
  <si>
    <t>А.К.Исакова                                    8 (863 69) 2-30-24</t>
  </si>
  <si>
    <t>Отчет о реализации долгосрочных и ведомственных целевых программ муниципального образования по итогам 9 месяцев  2012 года</t>
  </si>
  <si>
    <t>город Новошахтинск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</si>
</sst>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2">
    <font>
      <sz val="10"/>
      <name val="Arial Cyr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/>
    </xf>
    <xf numFmtId="165" fontId="6" fillId="33" borderId="10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164" fontId="6" fillId="33" borderId="13" xfId="0" applyNumberFormat="1" applyFont="1" applyFill="1" applyBorder="1" applyAlignment="1">
      <alignment horizontal="center" vertical="top" wrapText="1"/>
    </xf>
    <xf numFmtId="164" fontId="6" fillId="33" borderId="13" xfId="0" applyNumberFormat="1" applyFont="1" applyFill="1" applyBorder="1" applyAlignment="1">
      <alignment horizontal="center" vertical="top"/>
    </xf>
    <xf numFmtId="165" fontId="6" fillId="33" borderId="13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164" fontId="0" fillId="33" borderId="13" xfId="0" applyNumberFormat="1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164" fontId="6" fillId="34" borderId="13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left" vertical="top" wrapText="1"/>
    </xf>
    <xf numFmtId="164" fontId="6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vertical="top"/>
    </xf>
    <xf numFmtId="164" fontId="6" fillId="33" borderId="13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7" fillId="33" borderId="13" xfId="0" applyFont="1" applyFill="1" applyBorder="1" applyAlignment="1">
      <alignment horizontal="center" vertical="top" shrinkToFit="1"/>
    </xf>
    <xf numFmtId="164" fontId="7" fillId="33" borderId="13" xfId="0" applyNumberFormat="1" applyFont="1" applyFill="1" applyBorder="1" applyAlignment="1">
      <alignment horizontal="left" vertical="top" shrinkToFit="1"/>
    </xf>
    <xf numFmtId="164" fontId="7" fillId="33" borderId="13" xfId="0" applyNumberFormat="1" applyFont="1" applyFill="1" applyBorder="1" applyAlignment="1">
      <alignment horizontal="left" shrinkToFit="1"/>
    </xf>
    <xf numFmtId="0" fontId="7" fillId="33" borderId="0" xfId="0" applyFont="1" applyFill="1" applyAlignment="1">
      <alignment horizontal="left" shrinkToFit="1"/>
    </xf>
    <xf numFmtId="0" fontId="7" fillId="33" borderId="13" xfId="0" applyFont="1" applyFill="1" applyBorder="1" applyAlignment="1">
      <alignment horizontal="center" vertical="top" wrapText="1"/>
    </xf>
    <xf numFmtId="164" fontId="7" fillId="33" borderId="13" xfId="0" applyNumberFormat="1" applyFont="1" applyFill="1" applyBorder="1" applyAlignment="1">
      <alignment horizontal="center" vertical="top" wrapText="1"/>
    </xf>
    <xf numFmtId="164" fontId="7" fillId="33" borderId="13" xfId="0" applyNumberFormat="1" applyFont="1" applyFill="1" applyBorder="1" applyAlignment="1">
      <alignment vertical="top" wrapText="1"/>
    </xf>
    <xf numFmtId="0" fontId="7" fillId="33" borderId="13" xfId="0" applyFont="1" applyFill="1" applyBorder="1" applyAlignment="1">
      <alignment/>
    </xf>
    <xf numFmtId="164" fontId="7" fillId="33" borderId="13" xfId="0" applyNumberFormat="1" applyFont="1" applyFill="1" applyBorder="1" applyAlignment="1">
      <alignment horizontal="center" vertical="top"/>
    </xf>
    <xf numFmtId="164" fontId="7" fillId="33" borderId="13" xfId="0" applyNumberFormat="1" applyFont="1" applyFill="1" applyBorder="1" applyAlignment="1">
      <alignment horizontal="center"/>
    </xf>
    <xf numFmtId="164" fontId="7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 horizontal="center" vertical="top" wrapText="1"/>
    </xf>
    <xf numFmtId="164" fontId="8" fillId="33" borderId="13" xfId="0" applyNumberFormat="1" applyFont="1" applyFill="1" applyBorder="1" applyAlignment="1">
      <alignment horizontal="center" vertical="top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justify"/>
    </xf>
    <xf numFmtId="0" fontId="7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76;&#1077;&#1083;%20&#1101;&#1082;&#1086;&#1085;&#1086;&#1084;&#1080;&#1082;&#1080;\&#1062;&#1077;&#1083;&#1077;&#1074;&#1099;&#1077;%20&#1087;&#1088;&#1086;&#1075;&#1088;&#1072;&#1084;&#1084;&#1099;\2012\&#1054;&#1090;&#1095;&#1077;&#1090;&#1099;%20&#1087;&#1086;%20&#1094;&#1077;&#1083;&#1077;&#1074;&#1099;&#1084;%20&#1087;&#1088;&#1086;&#1075;&#1088;&#1072;&#1084;&#1084;&#1072;&#108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2010 год (постановления)"/>
      <sheetName val="РЕЕСТР от 08.04.2011."/>
      <sheetName val="РЕЕСТР от 03.03.2011."/>
      <sheetName val="1 полугодие 2011_2"/>
      <sheetName val="Лист1"/>
      <sheetName val="1 квартал"/>
      <sheetName val="2 квартал не редактир"/>
      <sheetName val="1-е полугодие 2012"/>
      <sheetName val="3 квартал  не редактир"/>
      <sheetName val="3 квартал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6"/>
  <sheetViews>
    <sheetView tabSelected="1" view="pageBreakPreview" zoomScale="75" zoomScaleNormal="82" zoomScaleSheetLayoutView="75" workbookViewId="0" topLeftCell="A1">
      <selection activeCell="H9" sqref="H9"/>
    </sheetView>
  </sheetViews>
  <sheetFormatPr defaultColWidth="9.00390625" defaultRowHeight="12.75"/>
  <cols>
    <col min="1" max="1" width="3.25390625" style="3" customWidth="1"/>
    <col min="2" max="2" width="22.00390625" style="3" customWidth="1"/>
    <col min="3" max="3" width="41.25390625" style="3" customWidth="1"/>
    <col min="4" max="4" width="14.00390625" style="3" customWidth="1"/>
    <col min="5" max="5" width="10.875" style="3" customWidth="1"/>
    <col min="6" max="6" width="12.25390625" style="3" customWidth="1"/>
    <col min="7" max="7" width="10.25390625" style="3" bestFit="1" customWidth="1"/>
    <col min="8" max="8" width="12.875" style="3" customWidth="1"/>
    <col min="9" max="13" width="0" style="3" hidden="1" customWidth="1"/>
    <col min="14" max="14" width="10.875" style="3" customWidth="1"/>
    <col min="15" max="15" width="11.00390625" style="3" customWidth="1"/>
    <col min="16" max="16" width="10.875" style="3" customWidth="1"/>
    <col min="17" max="17" width="9.75390625" style="3" customWidth="1"/>
    <col min="18" max="18" width="9.875" style="3" customWidth="1"/>
    <col min="19" max="19" width="11.00390625" style="3" hidden="1" customWidth="1"/>
    <col min="20" max="21" width="11.125" style="3" hidden="1" customWidth="1"/>
    <col min="22" max="22" width="9.25390625" style="3" hidden="1" customWidth="1"/>
    <col min="23" max="23" width="10.75390625" style="3" hidden="1" customWidth="1"/>
    <col min="24" max="24" width="11.25390625" style="3" customWidth="1"/>
    <col min="25" max="25" width="10.25390625" style="3" customWidth="1"/>
    <col min="26" max="26" width="10.125" style="3" customWidth="1"/>
    <col min="27" max="27" width="9.625" style="3" customWidth="1"/>
    <col min="28" max="28" width="11.625" style="3" customWidth="1"/>
    <col min="29" max="50" width="0" style="3" hidden="1" customWidth="1"/>
    <col min="51" max="51" width="10.25390625" style="3" hidden="1" customWidth="1"/>
    <col min="52" max="52" width="11.625" style="3" hidden="1" customWidth="1"/>
    <col min="53" max="16384" width="9.125" style="3" customWidth="1"/>
  </cols>
  <sheetData>
    <row r="1" spans="1:52" ht="43.5" customHeight="1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  <c r="AX1" s="2"/>
      <c r="AY1" s="2"/>
      <c r="AZ1" s="2"/>
    </row>
    <row r="2" spans="1:52" ht="12">
      <c r="A2" s="74" t="s">
        <v>91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"/>
      <c r="AX2" s="2"/>
      <c r="AY2" s="2"/>
      <c r="AZ2" s="2"/>
    </row>
    <row r="3" spans="1:52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5" t="s">
        <v>0</v>
      </c>
      <c r="Q3" s="75"/>
      <c r="R3" s="75"/>
      <c r="S3" s="2"/>
      <c r="T3" s="2"/>
      <c r="U3" s="75" t="s">
        <v>0</v>
      </c>
      <c r="V3" s="75"/>
      <c r="W3" s="75"/>
      <c r="X3" s="2"/>
      <c r="Y3" s="2"/>
      <c r="Z3" s="75" t="s">
        <v>0</v>
      </c>
      <c r="AA3" s="75"/>
      <c r="AB3" s="75"/>
      <c r="AC3" s="2"/>
      <c r="AD3" s="2"/>
      <c r="AE3" s="72" t="s">
        <v>0</v>
      </c>
      <c r="AF3" s="72"/>
      <c r="AG3" s="72"/>
      <c r="AH3" s="2"/>
      <c r="AI3" s="2"/>
      <c r="AJ3" s="72" t="s">
        <v>0</v>
      </c>
      <c r="AK3" s="72"/>
      <c r="AL3" s="72"/>
      <c r="AM3" s="2"/>
      <c r="AN3" s="2"/>
      <c r="AO3" s="72" t="s">
        <v>0</v>
      </c>
      <c r="AP3" s="72"/>
      <c r="AQ3" s="72"/>
      <c r="AR3" s="2"/>
      <c r="AS3" s="2"/>
      <c r="AT3" s="72" t="s">
        <v>0</v>
      </c>
      <c r="AU3" s="72"/>
      <c r="AV3" s="72"/>
      <c r="AW3" s="2"/>
      <c r="AX3" s="2"/>
      <c r="AY3" s="2"/>
      <c r="AZ3" s="2"/>
    </row>
    <row r="4" spans="1:53" s="5" customFormat="1" ht="12.75" customHeight="1">
      <c r="A4" s="58" t="s">
        <v>1</v>
      </c>
      <c r="B4" s="58" t="s">
        <v>2</v>
      </c>
      <c r="C4" s="58" t="s">
        <v>3</v>
      </c>
      <c r="D4" s="58" t="s">
        <v>4</v>
      </c>
      <c r="E4" s="58"/>
      <c r="F4" s="58"/>
      <c r="G4" s="58"/>
      <c r="H4" s="58"/>
      <c r="I4" s="62" t="s">
        <v>4</v>
      </c>
      <c r="J4" s="64"/>
      <c r="K4" s="64"/>
      <c r="L4" s="64"/>
      <c r="M4" s="65"/>
      <c r="N4" s="58" t="s">
        <v>4</v>
      </c>
      <c r="O4" s="58"/>
      <c r="P4" s="58"/>
      <c r="Q4" s="58"/>
      <c r="R4" s="58"/>
      <c r="S4" s="58" t="s">
        <v>4</v>
      </c>
      <c r="T4" s="58"/>
      <c r="U4" s="58"/>
      <c r="V4" s="58"/>
      <c r="W4" s="58"/>
      <c r="X4" s="58" t="s">
        <v>4</v>
      </c>
      <c r="Y4" s="58"/>
      <c r="Z4" s="58"/>
      <c r="AA4" s="58"/>
      <c r="AB4" s="58"/>
      <c r="AC4" s="69" t="s">
        <v>4</v>
      </c>
      <c r="AD4" s="70"/>
      <c r="AE4" s="70"/>
      <c r="AF4" s="70"/>
      <c r="AG4" s="70"/>
      <c r="AH4" s="70" t="s">
        <v>4</v>
      </c>
      <c r="AI4" s="70"/>
      <c r="AJ4" s="70"/>
      <c r="AK4" s="70"/>
      <c r="AL4" s="70"/>
      <c r="AM4" s="70" t="s">
        <v>4</v>
      </c>
      <c r="AN4" s="70"/>
      <c r="AO4" s="70"/>
      <c r="AP4" s="70"/>
      <c r="AQ4" s="70"/>
      <c r="AR4" s="70" t="s">
        <v>4</v>
      </c>
      <c r="AS4" s="70"/>
      <c r="AT4" s="70"/>
      <c r="AU4" s="70"/>
      <c r="AV4" s="70"/>
      <c r="AW4" s="70" t="s">
        <v>5</v>
      </c>
      <c r="AX4" s="66" t="s">
        <v>6</v>
      </c>
      <c r="AY4" s="58" t="s">
        <v>7</v>
      </c>
      <c r="AZ4" s="58" t="s">
        <v>8</v>
      </c>
      <c r="BA4" s="68"/>
    </row>
    <row r="5" spans="1:53" s="5" customFormat="1" ht="30.75" customHeight="1">
      <c r="A5" s="58"/>
      <c r="B5" s="58"/>
      <c r="C5" s="58"/>
      <c r="D5" s="58" t="s">
        <v>9</v>
      </c>
      <c r="E5" s="58"/>
      <c r="F5" s="58"/>
      <c r="G5" s="58"/>
      <c r="H5" s="58"/>
      <c r="I5" s="62" t="s">
        <v>10</v>
      </c>
      <c r="J5" s="64"/>
      <c r="K5" s="64"/>
      <c r="L5" s="64"/>
      <c r="M5" s="65"/>
      <c r="N5" s="58" t="s">
        <v>11</v>
      </c>
      <c r="O5" s="58"/>
      <c r="P5" s="58"/>
      <c r="Q5" s="58"/>
      <c r="R5" s="58"/>
      <c r="S5" s="58" t="s">
        <v>12</v>
      </c>
      <c r="T5" s="58"/>
      <c r="U5" s="58"/>
      <c r="V5" s="58"/>
      <c r="W5" s="58"/>
      <c r="X5" s="58" t="s">
        <v>13</v>
      </c>
      <c r="Y5" s="58"/>
      <c r="Z5" s="58"/>
      <c r="AA5" s="58"/>
      <c r="AB5" s="58"/>
      <c r="AC5" s="69" t="s">
        <v>11</v>
      </c>
      <c r="AD5" s="70"/>
      <c r="AE5" s="70"/>
      <c r="AF5" s="70"/>
      <c r="AG5" s="70"/>
      <c r="AH5" s="70" t="s">
        <v>14</v>
      </c>
      <c r="AI5" s="70"/>
      <c r="AJ5" s="70"/>
      <c r="AK5" s="70"/>
      <c r="AL5" s="70"/>
      <c r="AM5" s="70" t="s">
        <v>15</v>
      </c>
      <c r="AN5" s="70"/>
      <c r="AO5" s="70"/>
      <c r="AP5" s="70"/>
      <c r="AQ5" s="70"/>
      <c r="AR5" s="70" t="s">
        <v>16</v>
      </c>
      <c r="AS5" s="70"/>
      <c r="AT5" s="70"/>
      <c r="AU5" s="70"/>
      <c r="AV5" s="70"/>
      <c r="AW5" s="70"/>
      <c r="AX5" s="66"/>
      <c r="AY5" s="58"/>
      <c r="AZ5" s="58"/>
      <c r="BA5" s="68"/>
    </row>
    <row r="6" spans="1:53" s="5" customFormat="1" ht="23.25" customHeight="1">
      <c r="A6" s="58"/>
      <c r="B6" s="58"/>
      <c r="C6" s="58"/>
      <c r="D6" s="58" t="s">
        <v>17</v>
      </c>
      <c r="E6" s="58" t="s">
        <v>18</v>
      </c>
      <c r="F6" s="58"/>
      <c r="G6" s="58"/>
      <c r="H6" s="58"/>
      <c r="I6" s="62" t="s">
        <v>17</v>
      </c>
      <c r="J6" s="64" t="s">
        <v>18</v>
      </c>
      <c r="K6" s="64"/>
      <c r="L6" s="64"/>
      <c r="M6" s="65"/>
      <c r="N6" s="58" t="s">
        <v>17</v>
      </c>
      <c r="O6" s="58" t="s">
        <v>18</v>
      </c>
      <c r="P6" s="58"/>
      <c r="Q6" s="58"/>
      <c r="R6" s="58"/>
      <c r="S6" s="58" t="s">
        <v>17</v>
      </c>
      <c r="T6" s="58" t="s">
        <v>18</v>
      </c>
      <c r="U6" s="58"/>
      <c r="V6" s="58"/>
      <c r="W6" s="58"/>
      <c r="X6" s="58" t="s">
        <v>17</v>
      </c>
      <c r="Y6" s="58" t="s">
        <v>18</v>
      </c>
      <c r="Z6" s="58"/>
      <c r="AA6" s="58"/>
      <c r="AB6" s="58"/>
      <c r="AC6" s="60" t="s">
        <v>17</v>
      </c>
      <c r="AD6" s="54" t="s">
        <v>18</v>
      </c>
      <c r="AE6" s="54"/>
      <c r="AF6" s="54"/>
      <c r="AG6" s="54"/>
      <c r="AH6" s="55" t="s">
        <v>17</v>
      </c>
      <c r="AI6" s="54" t="s">
        <v>18</v>
      </c>
      <c r="AJ6" s="54"/>
      <c r="AK6" s="54"/>
      <c r="AL6" s="54"/>
      <c r="AM6" s="55" t="s">
        <v>17</v>
      </c>
      <c r="AN6" s="54" t="s">
        <v>18</v>
      </c>
      <c r="AO6" s="54"/>
      <c r="AP6" s="54"/>
      <c r="AQ6" s="54"/>
      <c r="AR6" s="55" t="s">
        <v>17</v>
      </c>
      <c r="AS6" s="54" t="s">
        <v>18</v>
      </c>
      <c r="AT6" s="54"/>
      <c r="AU6" s="54"/>
      <c r="AV6" s="54"/>
      <c r="AW6" s="70"/>
      <c r="AX6" s="66"/>
      <c r="AY6" s="58"/>
      <c r="AZ6" s="58"/>
      <c r="BA6" s="68"/>
    </row>
    <row r="7" spans="1:53" s="5" customFormat="1" ht="66.75" customHeight="1">
      <c r="A7" s="58"/>
      <c r="B7" s="58"/>
      <c r="C7" s="58"/>
      <c r="D7" s="59"/>
      <c r="E7" s="6" t="s">
        <v>19</v>
      </c>
      <c r="F7" s="6" t="s">
        <v>20</v>
      </c>
      <c r="G7" s="6" t="s">
        <v>21</v>
      </c>
      <c r="H7" s="6" t="s">
        <v>22</v>
      </c>
      <c r="I7" s="63"/>
      <c r="J7" s="7" t="s">
        <v>19</v>
      </c>
      <c r="K7" s="7" t="s">
        <v>20</v>
      </c>
      <c r="L7" s="7" t="s">
        <v>23</v>
      </c>
      <c r="M7" s="8" t="s">
        <v>22</v>
      </c>
      <c r="N7" s="59"/>
      <c r="O7" s="6" t="s">
        <v>19</v>
      </c>
      <c r="P7" s="6" t="s">
        <v>20</v>
      </c>
      <c r="Q7" s="6" t="s">
        <v>24</v>
      </c>
      <c r="R7" s="6" t="s">
        <v>22</v>
      </c>
      <c r="S7" s="59"/>
      <c r="T7" s="6" t="s">
        <v>19</v>
      </c>
      <c r="U7" s="6" t="s">
        <v>20</v>
      </c>
      <c r="V7" s="6" t="s">
        <v>25</v>
      </c>
      <c r="W7" s="6" t="s">
        <v>22</v>
      </c>
      <c r="X7" s="59"/>
      <c r="Y7" s="6" t="s">
        <v>19</v>
      </c>
      <c r="Z7" s="6" t="s">
        <v>20</v>
      </c>
      <c r="AA7" s="6" t="s">
        <v>24</v>
      </c>
      <c r="AB7" s="6" t="s">
        <v>22</v>
      </c>
      <c r="AC7" s="61"/>
      <c r="AD7" s="9" t="s">
        <v>19</v>
      </c>
      <c r="AE7" s="9" t="s">
        <v>20</v>
      </c>
      <c r="AF7" s="9" t="s">
        <v>23</v>
      </c>
      <c r="AG7" s="9" t="s">
        <v>22</v>
      </c>
      <c r="AH7" s="56"/>
      <c r="AI7" s="9" t="s">
        <v>19</v>
      </c>
      <c r="AJ7" s="9" t="s">
        <v>20</v>
      </c>
      <c r="AK7" s="9" t="s">
        <v>23</v>
      </c>
      <c r="AL7" s="9" t="s">
        <v>22</v>
      </c>
      <c r="AM7" s="56"/>
      <c r="AN7" s="9" t="s">
        <v>19</v>
      </c>
      <c r="AO7" s="9" t="s">
        <v>20</v>
      </c>
      <c r="AP7" s="9" t="s">
        <v>23</v>
      </c>
      <c r="AQ7" s="9" t="s">
        <v>22</v>
      </c>
      <c r="AR7" s="56"/>
      <c r="AS7" s="9" t="s">
        <v>19</v>
      </c>
      <c r="AT7" s="9" t="s">
        <v>20</v>
      </c>
      <c r="AU7" s="9" t="s">
        <v>23</v>
      </c>
      <c r="AV7" s="9" t="s">
        <v>22</v>
      </c>
      <c r="AW7" s="71"/>
      <c r="AX7" s="67"/>
      <c r="AY7" s="59"/>
      <c r="AZ7" s="59"/>
      <c r="BA7" s="68"/>
    </row>
    <row r="8" spans="1:52" s="5" customFormat="1" ht="83.25" customHeight="1">
      <c r="A8" s="6">
        <v>1</v>
      </c>
      <c r="B8" s="10" t="s">
        <v>26</v>
      </c>
      <c r="C8" s="11" t="s">
        <v>27</v>
      </c>
      <c r="D8" s="12">
        <f aca="true" t="shared" si="0" ref="D8:D31">SUM(E8:H8)</f>
        <v>9308.4</v>
      </c>
      <c r="E8" s="12"/>
      <c r="F8" s="12">
        <v>99.4</v>
      </c>
      <c r="G8" s="12">
        <v>9209</v>
      </c>
      <c r="H8" s="12"/>
      <c r="I8" s="12">
        <f>SUM(J8:M8)</f>
        <v>373.5</v>
      </c>
      <c r="J8" s="12">
        <v>0</v>
      </c>
      <c r="K8" s="12">
        <v>0</v>
      </c>
      <c r="L8" s="12">
        <v>373.5</v>
      </c>
      <c r="M8" s="12">
        <v>0</v>
      </c>
      <c r="N8" s="12">
        <f aca="true" t="shared" si="1" ref="N8:N36">SUM(O8:R8)</f>
        <v>580.2</v>
      </c>
      <c r="O8" s="12"/>
      <c r="P8" s="12"/>
      <c r="Q8" s="12">
        <v>580.2</v>
      </c>
      <c r="R8" s="12"/>
      <c r="S8" s="12">
        <f aca="true" t="shared" si="2" ref="S8:S36">SUM(T8:W8)</f>
        <v>580.2</v>
      </c>
      <c r="T8" s="12"/>
      <c r="U8" s="12"/>
      <c r="V8" s="12">
        <v>580.2</v>
      </c>
      <c r="W8" s="12"/>
      <c r="X8" s="12">
        <f aca="true" t="shared" si="3" ref="X8:X32">SUM(Y8:AB8)</f>
        <v>580.2</v>
      </c>
      <c r="Y8" s="12"/>
      <c r="Z8" s="12"/>
      <c r="AA8" s="12">
        <v>580.2</v>
      </c>
      <c r="AB8" s="12"/>
      <c r="AC8" s="13">
        <f aca="true" t="shared" si="4" ref="AC8:AC22">SUM(AD8:AG8)</f>
        <v>7204.1</v>
      </c>
      <c r="AD8" s="13">
        <v>0</v>
      </c>
      <c r="AE8" s="13">
        <v>0</v>
      </c>
      <c r="AF8" s="13">
        <v>7204.1</v>
      </c>
      <c r="AG8" s="13">
        <v>0</v>
      </c>
      <c r="AH8" s="13">
        <f aca="true" t="shared" si="5" ref="AH8:AH22">SUM(AI8:AL8)</f>
        <v>4988.8</v>
      </c>
      <c r="AI8" s="13">
        <v>0</v>
      </c>
      <c r="AJ8" s="13">
        <v>0</v>
      </c>
      <c r="AK8" s="13">
        <v>4988.8</v>
      </c>
      <c r="AL8" s="13">
        <v>0</v>
      </c>
      <c r="AM8" s="13">
        <f>SUM(AN8:AQ8)</f>
        <v>0</v>
      </c>
      <c r="AN8" s="13"/>
      <c r="AO8" s="13"/>
      <c r="AP8" s="13"/>
      <c r="AQ8" s="13"/>
      <c r="AR8" s="13"/>
      <c r="AS8" s="13"/>
      <c r="AT8" s="13"/>
      <c r="AU8" s="13"/>
      <c r="AV8" s="13"/>
      <c r="AW8" s="12">
        <f aca="true" t="shared" si="6" ref="AW8:AW27">X8/N8</f>
        <v>1</v>
      </c>
      <c r="AX8" s="12">
        <f aca="true" t="shared" si="7" ref="AX8:AX27">X8/S8</f>
        <v>1</v>
      </c>
      <c r="AY8" s="14">
        <f>X8/N8</f>
        <v>1</v>
      </c>
      <c r="AZ8" s="14">
        <f>X8/S8</f>
        <v>1</v>
      </c>
    </row>
    <row r="9" spans="1:52" s="5" customFormat="1" ht="76.5" customHeight="1">
      <c r="A9" s="15">
        <v>2</v>
      </c>
      <c r="B9" s="16" t="s">
        <v>28</v>
      </c>
      <c r="C9" s="17" t="s">
        <v>29</v>
      </c>
      <c r="D9" s="18">
        <f t="shared" si="0"/>
        <v>6055</v>
      </c>
      <c r="E9" s="18"/>
      <c r="F9" s="18"/>
      <c r="G9" s="18">
        <v>6055</v>
      </c>
      <c r="H9" s="18"/>
      <c r="I9" s="18">
        <f>SUM(J9:M9)</f>
        <v>0</v>
      </c>
      <c r="J9" s="18">
        <v>0</v>
      </c>
      <c r="K9" s="18">
        <v>0</v>
      </c>
      <c r="L9" s="18">
        <v>0</v>
      </c>
      <c r="M9" s="18">
        <v>0</v>
      </c>
      <c r="N9" s="18">
        <f t="shared" si="1"/>
        <v>1090</v>
      </c>
      <c r="O9" s="18"/>
      <c r="P9" s="18"/>
      <c r="Q9" s="18">
        <v>1090</v>
      </c>
      <c r="R9" s="18"/>
      <c r="S9" s="18">
        <f t="shared" si="2"/>
        <v>1090</v>
      </c>
      <c r="T9" s="18"/>
      <c r="U9" s="18"/>
      <c r="V9" s="18">
        <v>1090</v>
      </c>
      <c r="W9" s="18"/>
      <c r="X9" s="18">
        <f t="shared" si="3"/>
        <v>775</v>
      </c>
      <c r="Y9" s="18"/>
      <c r="Z9" s="18"/>
      <c r="AA9" s="18">
        <v>775</v>
      </c>
      <c r="AB9" s="18"/>
      <c r="AC9" s="19">
        <f t="shared" si="4"/>
        <v>1090</v>
      </c>
      <c r="AD9" s="19">
        <v>0</v>
      </c>
      <c r="AE9" s="19">
        <v>0</v>
      </c>
      <c r="AF9" s="19">
        <v>1090</v>
      </c>
      <c r="AG9" s="19">
        <v>0</v>
      </c>
      <c r="AH9" s="19">
        <f t="shared" si="5"/>
        <v>1200</v>
      </c>
      <c r="AI9" s="19">
        <v>0</v>
      </c>
      <c r="AJ9" s="19">
        <v>0</v>
      </c>
      <c r="AK9" s="19">
        <v>1200</v>
      </c>
      <c r="AL9" s="19">
        <v>0</v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8">
        <f t="shared" si="6"/>
        <v>0.7110091743119266</v>
      </c>
      <c r="AX9" s="18">
        <f t="shared" si="7"/>
        <v>0.7110091743119266</v>
      </c>
      <c r="AY9" s="20">
        <f>X9/N9</f>
        <v>0.7110091743119266</v>
      </c>
      <c r="AZ9" s="20">
        <f>X9/S9</f>
        <v>0.7110091743119266</v>
      </c>
    </row>
    <row r="10" spans="1:52" s="5" customFormat="1" ht="87" customHeight="1">
      <c r="A10" s="15">
        <v>3</v>
      </c>
      <c r="B10" s="21" t="s">
        <v>30</v>
      </c>
      <c r="C10" s="21" t="s">
        <v>31</v>
      </c>
      <c r="D10" s="18">
        <f t="shared" si="0"/>
        <v>6071.3</v>
      </c>
      <c r="E10" s="18"/>
      <c r="F10" s="18"/>
      <c r="G10" s="18">
        <v>5932.3</v>
      </c>
      <c r="H10" s="18">
        <v>139</v>
      </c>
      <c r="I10" s="18"/>
      <c r="J10" s="18"/>
      <c r="K10" s="18"/>
      <c r="L10" s="18"/>
      <c r="M10" s="18"/>
      <c r="N10" s="18">
        <f t="shared" si="1"/>
        <v>1448</v>
      </c>
      <c r="O10" s="18"/>
      <c r="P10" s="18"/>
      <c r="Q10" s="18">
        <v>1422</v>
      </c>
      <c r="R10" s="18">
        <v>26</v>
      </c>
      <c r="S10" s="18">
        <f t="shared" si="2"/>
        <v>1448</v>
      </c>
      <c r="T10" s="18"/>
      <c r="U10" s="18"/>
      <c r="V10" s="18">
        <v>1422</v>
      </c>
      <c r="W10" s="18">
        <v>26</v>
      </c>
      <c r="X10" s="18">
        <f t="shared" si="3"/>
        <v>963</v>
      </c>
      <c r="Y10" s="18"/>
      <c r="Z10" s="18"/>
      <c r="AA10" s="18">
        <v>937</v>
      </c>
      <c r="AB10" s="18">
        <v>26</v>
      </c>
      <c r="AC10" s="19">
        <f t="shared" si="4"/>
        <v>1411</v>
      </c>
      <c r="AD10" s="19">
        <v>0</v>
      </c>
      <c r="AE10" s="19">
        <v>0</v>
      </c>
      <c r="AF10" s="19">
        <v>1331</v>
      </c>
      <c r="AG10" s="19">
        <v>80</v>
      </c>
      <c r="AH10" s="19">
        <f t="shared" si="5"/>
        <v>1439</v>
      </c>
      <c r="AI10" s="19">
        <v>0</v>
      </c>
      <c r="AJ10" s="19">
        <v>0</v>
      </c>
      <c r="AK10" s="19">
        <v>1347</v>
      </c>
      <c r="AL10" s="19">
        <v>92</v>
      </c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8">
        <f t="shared" si="6"/>
        <v>0.6650552486187845</v>
      </c>
      <c r="AX10" s="18">
        <f t="shared" si="7"/>
        <v>0.6650552486187845</v>
      </c>
      <c r="AY10" s="20">
        <f>X10/N10</f>
        <v>0.6650552486187845</v>
      </c>
      <c r="AZ10" s="20">
        <f>X10/S10</f>
        <v>0.6650552486187845</v>
      </c>
    </row>
    <row r="11" spans="1:52" s="5" customFormat="1" ht="84" customHeight="1">
      <c r="A11" s="15">
        <v>4</v>
      </c>
      <c r="B11" s="17" t="s">
        <v>32</v>
      </c>
      <c r="C11" s="17" t="s">
        <v>33</v>
      </c>
      <c r="D11" s="18">
        <f t="shared" si="0"/>
        <v>124894.9</v>
      </c>
      <c r="E11" s="18"/>
      <c r="F11" s="18"/>
      <c r="G11" s="18">
        <v>124894.9</v>
      </c>
      <c r="H11" s="18"/>
      <c r="I11" s="18">
        <f aca="true" t="shared" si="8" ref="I11:I27">SUM(J11:M11)</f>
        <v>8395.4</v>
      </c>
      <c r="J11" s="18">
        <v>0</v>
      </c>
      <c r="K11" s="18">
        <v>0</v>
      </c>
      <c r="L11" s="18">
        <v>8395.4</v>
      </c>
      <c r="M11" s="18">
        <v>0</v>
      </c>
      <c r="N11" s="18">
        <f t="shared" si="1"/>
        <v>12452.5</v>
      </c>
      <c r="O11" s="18"/>
      <c r="P11" s="18"/>
      <c r="Q11" s="18">
        <v>12452.5</v>
      </c>
      <c r="R11" s="18"/>
      <c r="S11" s="18">
        <f t="shared" si="2"/>
        <v>12452.5</v>
      </c>
      <c r="T11" s="18"/>
      <c r="U11" s="18"/>
      <c r="V11" s="18">
        <v>12452.5</v>
      </c>
      <c r="W11" s="18"/>
      <c r="X11" s="18">
        <f t="shared" si="3"/>
        <v>9341.7</v>
      </c>
      <c r="Y11" s="18"/>
      <c r="Z11" s="18"/>
      <c r="AA11" s="18">
        <v>9341.7</v>
      </c>
      <c r="AB11" s="18"/>
      <c r="AC11" s="19">
        <f t="shared" si="4"/>
        <v>18480</v>
      </c>
      <c r="AD11" s="19"/>
      <c r="AE11" s="19"/>
      <c r="AF11" s="19">
        <v>18480</v>
      </c>
      <c r="AG11" s="19"/>
      <c r="AH11" s="19">
        <f t="shared" si="5"/>
        <v>0</v>
      </c>
      <c r="AI11" s="19"/>
      <c r="AJ11" s="19"/>
      <c r="AK11" s="19"/>
      <c r="AL11" s="19"/>
      <c r="AM11" s="19">
        <f>SUM(AN11:AQ11)</f>
        <v>0</v>
      </c>
      <c r="AN11" s="19"/>
      <c r="AO11" s="19"/>
      <c r="AP11" s="19"/>
      <c r="AQ11" s="19"/>
      <c r="AR11" s="19">
        <f>SUM(AS11:AV11)</f>
        <v>0</v>
      </c>
      <c r="AS11" s="19"/>
      <c r="AT11" s="19"/>
      <c r="AU11" s="19"/>
      <c r="AV11" s="19"/>
      <c r="AW11" s="18">
        <f t="shared" si="6"/>
        <v>0.7501867094960852</v>
      </c>
      <c r="AX11" s="18">
        <f t="shared" si="7"/>
        <v>0.7501867094960852</v>
      </c>
      <c r="AY11" s="20">
        <f>X11/N11</f>
        <v>0.7501867094960852</v>
      </c>
      <c r="AZ11" s="20">
        <f>X11/S11</f>
        <v>0.7501867094960852</v>
      </c>
    </row>
    <row r="12" spans="1:52" s="5" customFormat="1" ht="133.5" customHeight="1">
      <c r="A12" s="15">
        <v>5</v>
      </c>
      <c r="B12" s="17" t="s">
        <v>34</v>
      </c>
      <c r="C12" s="17" t="s">
        <v>35</v>
      </c>
      <c r="D12" s="18">
        <f t="shared" si="0"/>
        <v>631839.3</v>
      </c>
      <c r="E12" s="18">
        <v>83790.6</v>
      </c>
      <c r="F12" s="18">
        <v>191417.7</v>
      </c>
      <c r="G12" s="18">
        <v>337032</v>
      </c>
      <c r="H12" s="18">
        <v>19599</v>
      </c>
      <c r="I12" s="18">
        <f t="shared" si="8"/>
        <v>60390.8</v>
      </c>
      <c r="J12" s="18">
        <v>15113.7</v>
      </c>
      <c r="K12" s="18">
        <v>8251.4</v>
      </c>
      <c r="L12" s="18">
        <v>33138.9</v>
      </c>
      <c r="M12" s="18">
        <v>3886.8</v>
      </c>
      <c r="N12" s="18">
        <f t="shared" si="1"/>
        <v>137574.3</v>
      </c>
      <c r="O12" s="18">
        <v>17742.8</v>
      </c>
      <c r="P12" s="18">
        <v>55192.1</v>
      </c>
      <c r="Q12" s="18">
        <v>60780.5</v>
      </c>
      <c r="R12" s="18">
        <v>3858.9</v>
      </c>
      <c r="S12" s="18">
        <f t="shared" si="2"/>
        <v>144897.6</v>
      </c>
      <c r="T12" s="18">
        <v>17742.8</v>
      </c>
      <c r="U12" s="18">
        <v>58297.1</v>
      </c>
      <c r="V12" s="18">
        <v>64998.8</v>
      </c>
      <c r="W12" s="18">
        <v>3858.9</v>
      </c>
      <c r="X12" s="18">
        <f t="shared" si="3"/>
        <v>100180.00000000001</v>
      </c>
      <c r="Y12" s="18">
        <v>8803.2</v>
      </c>
      <c r="Z12" s="18">
        <v>42252.9</v>
      </c>
      <c r="AA12" s="18">
        <v>46176.6</v>
      </c>
      <c r="AB12" s="18">
        <v>2947.3</v>
      </c>
      <c r="AC12" s="19">
        <f t="shared" si="4"/>
        <v>124996.4</v>
      </c>
      <c r="AD12" s="19">
        <v>15448.5</v>
      </c>
      <c r="AE12" s="19">
        <v>7776.3</v>
      </c>
      <c r="AF12" s="19">
        <v>98212.7</v>
      </c>
      <c r="AG12" s="19">
        <v>3558.9</v>
      </c>
      <c r="AH12" s="19">
        <f t="shared" si="5"/>
        <v>118596.8</v>
      </c>
      <c r="AI12" s="19">
        <v>15448.5</v>
      </c>
      <c r="AJ12" s="19">
        <v>7776.3</v>
      </c>
      <c r="AK12" s="19">
        <v>91813.1</v>
      </c>
      <c r="AL12" s="19">
        <v>3558.9</v>
      </c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8">
        <f t="shared" si="6"/>
        <v>0.7281883316869504</v>
      </c>
      <c r="AX12" s="18">
        <f t="shared" si="7"/>
        <v>0.6913848124468591</v>
      </c>
      <c r="AY12" s="20">
        <f aca="true" t="shared" si="9" ref="AY12:AY36">X12/N12</f>
        <v>0.7281883316869504</v>
      </c>
      <c r="AZ12" s="20">
        <f aca="true" t="shared" si="10" ref="AZ12:AZ36">X12/S12</f>
        <v>0.6913848124468591</v>
      </c>
    </row>
    <row r="13" spans="1:52" s="5" customFormat="1" ht="102" customHeight="1">
      <c r="A13" s="15">
        <v>6</v>
      </c>
      <c r="B13" s="17" t="s">
        <v>36</v>
      </c>
      <c r="C13" s="17" t="s">
        <v>37</v>
      </c>
      <c r="D13" s="18">
        <f t="shared" si="0"/>
        <v>3109541.9000000004</v>
      </c>
      <c r="E13" s="18">
        <v>2956521.7</v>
      </c>
      <c r="F13" s="18">
        <v>142794.5</v>
      </c>
      <c r="G13" s="18">
        <v>10225.7</v>
      </c>
      <c r="H13" s="18"/>
      <c r="I13" s="18">
        <f t="shared" si="8"/>
        <v>648505.4</v>
      </c>
      <c r="J13" s="18">
        <v>605480.6</v>
      </c>
      <c r="K13" s="18">
        <v>37673</v>
      </c>
      <c r="L13" s="18">
        <v>5351.8</v>
      </c>
      <c r="M13" s="18">
        <v>0</v>
      </c>
      <c r="N13" s="18">
        <f>SUM(O13,P13,Q13,R13)</f>
        <v>283783.7</v>
      </c>
      <c r="O13" s="18">
        <v>260541.1</v>
      </c>
      <c r="P13" s="18">
        <v>22037.3</v>
      </c>
      <c r="Q13" s="18">
        <v>1205.3</v>
      </c>
      <c r="R13" s="18"/>
      <c r="S13" s="18">
        <f t="shared" si="2"/>
        <v>286496.3</v>
      </c>
      <c r="T13" s="18">
        <v>260541.1</v>
      </c>
      <c r="U13" s="18">
        <v>24749.9</v>
      </c>
      <c r="V13" s="18">
        <v>1205.3</v>
      </c>
      <c r="W13" s="18"/>
      <c r="X13" s="18">
        <f t="shared" si="3"/>
        <v>268407.8</v>
      </c>
      <c r="Y13" s="18">
        <v>253900.5</v>
      </c>
      <c r="Z13" s="18">
        <v>13401.7</v>
      </c>
      <c r="AA13" s="18">
        <v>1105.6</v>
      </c>
      <c r="AB13" s="18"/>
      <c r="AC13" s="19">
        <f t="shared" si="4"/>
        <v>9062.4</v>
      </c>
      <c r="AD13" s="19">
        <v>0</v>
      </c>
      <c r="AE13" s="19">
        <v>9062.4</v>
      </c>
      <c r="AF13" s="19">
        <v>0</v>
      </c>
      <c r="AG13" s="19">
        <v>0</v>
      </c>
      <c r="AH13" s="19">
        <f t="shared" si="5"/>
        <v>9062.4</v>
      </c>
      <c r="AI13" s="19">
        <v>0</v>
      </c>
      <c r="AJ13" s="19">
        <v>9062.4</v>
      </c>
      <c r="AK13" s="19">
        <v>0</v>
      </c>
      <c r="AL13" s="19">
        <v>0</v>
      </c>
      <c r="AM13" s="19">
        <f aca="true" t="shared" si="11" ref="AM13:AM22">SUM(AN13:AQ13)</f>
        <v>0</v>
      </c>
      <c r="AN13" s="19"/>
      <c r="AO13" s="19"/>
      <c r="AP13" s="19"/>
      <c r="AQ13" s="19"/>
      <c r="AR13" s="19">
        <f aca="true" t="shared" si="12" ref="AR13:AR22">SUM(AS13:AV13)</f>
        <v>0</v>
      </c>
      <c r="AS13" s="19"/>
      <c r="AT13" s="19"/>
      <c r="AU13" s="19"/>
      <c r="AV13" s="19"/>
      <c r="AW13" s="18">
        <f t="shared" si="6"/>
        <v>0.9458182411463378</v>
      </c>
      <c r="AX13" s="18">
        <f t="shared" si="7"/>
        <v>0.9368630589644613</v>
      </c>
      <c r="AY13" s="20">
        <f t="shared" si="9"/>
        <v>0.9458182411463378</v>
      </c>
      <c r="AZ13" s="20">
        <f t="shared" si="10"/>
        <v>0.9368630589644613</v>
      </c>
    </row>
    <row r="14" spans="1:52" s="5" customFormat="1" ht="87" customHeight="1">
      <c r="A14" s="15">
        <v>7</v>
      </c>
      <c r="B14" s="17" t="s">
        <v>38</v>
      </c>
      <c r="C14" s="17" t="s">
        <v>39</v>
      </c>
      <c r="D14" s="18">
        <f t="shared" si="0"/>
        <v>338548</v>
      </c>
      <c r="E14" s="18">
        <v>1389.4</v>
      </c>
      <c r="F14" s="18">
        <v>233.4</v>
      </c>
      <c r="G14" s="18">
        <v>290041</v>
      </c>
      <c r="H14" s="18">
        <v>46884.2</v>
      </c>
      <c r="I14" s="18">
        <f t="shared" si="8"/>
        <v>20047.699999999997</v>
      </c>
      <c r="J14" s="18">
        <v>0</v>
      </c>
      <c r="K14" s="18">
        <v>272.6</v>
      </c>
      <c r="L14" s="18">
        <v>17618.5</v>
      </c>
      <c r="M14" s="18">
        <v>2156.6</v>
      </c>
      <c r="N14" s="18">
        <f t="shared" si="1"/>
        <v>79891.09999999999</v>
      </c>
      <c r="O14" s="18">
        <v>271.6</v>
      </c>
      <c r="P14" s="18">
        <v>77.8</v>
      </c>
      <c r="Q14" s="18">
        <v>68620.9</v>
      </c>
      <c r="R14" s="18">
        <v>10920.8</v>
      </c>
      <c r="S14" s="18">
        <f t="shared" si="2"/>
        <v>83238.40000000001</v>
      </c>
      <c r="T14" s="18">
        <v>271.6</v>
      </c>
      <c r="U14" s="18">
        <v>2722.4</v>
      </c>
      <c r="V14" s="18">
        <v>68933.6</v>
      </c>
      <c r="W14" s="18">
        <v>11310.8</v>
      </c>
      <c r="X14" s="18">
        <f t="shared" si="3"/>
        <v>56303.4</v>
      </c>
      <c r="Y14" s="18">
        <v>271.6</v>
      </c>
      <c r="Z14" s="18">
        <v>77.8</v>
      </c>
      <c r="AA14" s="18">
        <v>48757.7</v>
      </c>
      <c r="AB14" s="18">
        <v>7196.3</v>
      </c>
      <c r="AC14" s="19">
        <f t="shared" si="4"/>
        <v>61133.1</v>
      </c>
      <c r="AD14" s="19">
        <v>0</v>
      </c>
      <c r="AE14" s="19">
        <v>302</v>
      </c>
      <c r="AF14" s="19">
        <v>54891.7</v>
      </c>
      <c r="AG14" s="19">
        <v>5939.4</v>
      </c>
      <c r="AH14" s="19">
        <f t="shared" si="5"/>
        <v>66867.09999999999</v>
      </c>
      <c r="AI14" s="19">
        <v>0</v>
      </c>
      <c r="AJ14" s="19">
        <v>302</v>
      </c>
      <c r="AK14" s="19">
        <v>59325.7</v>
      </c>
      <c r="AL14" s="19">
        <v>7239.4</v>
      </c>
      <c r="AM14" s="19">
        <f t="shared" si="11"/>
        <v>0</v>
      </c>
      <c r="AN14" s="19"/>
      <c r="AO14" s="19"/>
      <c r="AP14" s="19"/>
      <c r="AQ14" s="19"/>
      <c r="AR14" s="19">
        <f t="shared" si="12"/>
        <v>0</v>
      </c>
      <c r="AS14" s="19"/>
      <c r="AT14" s="19"/>
      <c r="AU14" s="19"/>
      <c r="AV14" s="19"/>
      <c r="AW14" s="18">
        <f t="shared" si="6"/>
        <v>0.7047518434468921</v>
      </c>
      <c r="AX14" s="18">
        <f t="shared" si="7"/>
        <v>0.6764113678302321</v>
      </c>
      <c r="AY14" s="20">
        <f t="shared" si="9"/>
        <v>0.7047518434468921</v>
      </c>
      <c r="AZ14" s="20">
        <f t="shared" si="10"/>
        <v>0.6764113678302321</v>
      </c>
    </row>
    <row r="15" spans="1:52" s="5" customFormat="1" ht="90">
      <c r="A15" s="15">
        <v>8</v>
      </c>
      <c r="B15" s="17" t="s">
        <v>40</v>
      </c>
      <c r="C15" s="17" t="s">
        <v>41</v>
      </c>
      <c r="D15" s="18">
        <f t="shared" si="0"/>
        <v>2760454.1</v>
      </c>
      <c r="E15" s="18">
        <v>37490.1</v>
      </c>
      <c r="F15" s="18">
        <v>1301452</v>
      </c>
      <c r="G15" s="18">
        <v>1336025.6</v>
      </c>
      <c r="H15" s="18">
        <v>85486.4</v>
      </c>
      <c r="I15" s="18">
        <f t="shared" si="8"/>
        <v>231628.40000000002</v>
      </c>
      <c r="J15" s="18">
        <v>8853.7</v>
      </c>
      <c r="K15" s="18">
        <v>175104.2</v>
      </c>
      <c r="L15" s="18">
        <v>47670.5</v>
      </c>
      <c r="M15" s="18">
        <v>0</v>
      </c>
      <c r="N15" s="18">
        <f t="shared" si="1"/>
        <v>525013</v>
      </c>
      <c r="O15" s="18">
        <v>16423.4</v>
      </c>
      <c r="P15" s="18">
        <v>217395.6</v>
      </c>
      <c r="Q15" s="18">
        <v>269822.4</v>
      </c>
      <c r="R15" s="18">
        <v>21371.6</v>
      </c>
      <c r="S15" s="18">
        <f t="shared" si="2"/>
        <v>534212.3</v>
      </c>
      <c r="T15" s="18">
        <v>16423.4</v>
      </c>
      <c r="U15" s="18">
        <v>225382.3</v>
      </c>
      <c r="V15" s="18">
        <v>270170.2</v>
      </c>
      <c r="W15" s="18">
        <v>22236.4</v>
      </c>
      <c r="X15" s="18">
        <f t="shared" si="3"/>
        <v>374411.8</v>
      </c>
      <c r="Y15" s="18">
        <v>6918.9</v>
      </c>
      <c r="Z15" s="18">
        <v>150910.7</v>
      </c>
      <c r="AA15" s="18">
        <v>200084.1</v>
      </c>
      <c r="AB15" s="18">
        <v>16498.1</v>
      </c>
      <c r="AC15" s="19">
        <f t="shared" si="4"/>
        <v>404381.6</v>
      </c>
      <c r="AD15" s="19">
        <v>377.7</v>
      </c>
      <c r="AE15" s="19">
        <v>186048.5</v>
      </c>
      <c r="AF15" s="19">
        <v>217955.4</v>
      </c>
      <c r="AG15" s="19">
        <v>0</v>
      </c>
      <c r="AH15" s="19">
        <f t="shared" si="5"/>
        <v>421981.4</v>
      </c>
      <c r="AI15" s="19">
        <v>398.5</v>
      </c>
      <c r="AJ15" s="19">
        <v>188686.7</v>
      </c>
      <c r="AK15" s="19">
        <v>232896.2</v>
      </c>
      <c r="AL15" s="19">
        <v>0</v>
      </c>
      <c r="AM15" s="19">
        <f t="shared" si="11"/>
        <v>0</v>
      </c>
      <c r="AN15" s="19"/>
      <c r="AO15" s="19"/>
      <c r="AP15" s="19"/>
      <c r="AQ15" s="19"/>
      <c r="AR15" s="19">
        <f t="shared" si="12"/>
        <v>0</v>
      </c>
      <c r="AS15" s="19"/>
      <c r="AT15" s="19"/>
      <c r="AU15" s="19"/>
      <c r="AV15" s="19"/>
      <c r="AW15" s="18">
        <f t="shared" si="6"/>
        <v>0.7131476744385377</v>
      </c>
      <c r="AX15" s="18">
        <f t="shared" si="7"/>
        <v>0.7008670522936292</v>
      </c>
      <c r="AY15" s="20">
        <f>X15/N15</f>
        <v>0.7131476744385377</v>
      </c>
      <c r="AZ15" s="20">
        <f>X15/S15</f>
        <v>0.7008670522936292</v>
      </c>
    </row>
    <row r="16" spans="1:52" s="5" customFormat="1" ht="90">
      <c r="A16" s="15">
        <v>9</v>
      </c>
      <c r="B16" s="17" t="s">
        <v>42</v>
      </c>
      <c r="C16" s="17" t="s">
        <v>43</v>
      </c>
      <c r="D16" s="18">
        <f t="shared" si="0"/>
        <v>2019</v>
      </c>
      <c r="E16" s="18"/>
      <c r="F16" s="18"/>
      <c r="G16" s="18">
        <v>1144</v>
      </c>
      <c r="H16" s="18">
        <v>875</v>
      </c>
      <c r="I16" s="18">
        <f t="shared" si="8"/>
        <v>196</v>
      </c>
      <c r="J16" s="18">
        <v>0</v>
      </c>
      <c r="K16" s="18">
        <v>0</v>
      </c>
      <c r="L16" s="18">
        <v>21</v>
      </c>
      <c r="M16" s="18">
        <v>175</v>
      </c>
      <c r="N16" s="18">
        <f t="shared" si="1"/>
        <v>456</v>
      </c>
      <c r="O16" s="18"/>
      <c r="P16" s="18"/>
      <c r="Q16" s="18">
        <v>281</v>
      </c>
      <c r="R16" s="18">
        <v>175</v>
      </c>
      <c r="S16" s="18">
        <f t="shared" si="2"/>
        <v>456</v>
      </c>
      <c r="T16" s="18"/>
      <c r="U16" s="18"/>
      <c r="V16" s="18">
        <v>281</v>
      </c>
      <c r="W16" s="18">
        <v>175</v>
      </c>
      <c r="X16" s="18">
        <f t="shared" si="3"/>
        <v>408</v>
      </c>
      <c r="Y16" s="18"/>
      <c r="Z16" s="18"/>
      <c r="AA16" s="18">
        <v>268</v>
      </c>
      <c r="AB16" s="18">
        <v>140</v>
      </c>
      <c r="AC16" s="19">
        <f t="shared" si="4"/>
        <v>456</v>
      </c>
      <c r="AD16" s="19"/>
      <c r="AE16" s="19"/>
      <c r="AF16" s="19">
        <v>281</v>
      </c>
      <c r="AG16" s="19">
        <v>175</v>
      </c>
      <c r="AH16" s="19">
        <f t="shared" si="5"/>
        <v>454</v>
      </c>
      <c r="AI16" s="19"/>
      <c r="AJ16" s="19"/>
      <c r="AK16" s="19">
        <v>279</v>
      </c>
      <c r="AL16" s="19">
        <v>175</v>
      </c>
      <c r="AM16" s="19">
        <f t="shared" si="11"/>
        <v>0</v>
      </c>
      <c r="AN16" s="19"/>
      <c r="AO16" s="19"/>
      <c r="AP16" s="19"/>
      <c r="AQ16" s="19"/>
      <c r="AR16" s="19">
        <f t="shared" si="12"/>
        <v>0</v>
      </c>
      <c r="AS16" s="19"/>
      <c r="AT16" s="19"/>
      <c r="AU16" s="19"/>
      <c r="AV16" s="19"/>
      <c r="AW16" s="18">
        <f t="shared" si="6"/>
        <v>0.8947368421052632</v>
      </c>
      <c r="AX16" s="18">
        <f t="shared" si="7"/>
        <v>0.8947368421052632</v>
      </c>
      <c r="AY16" s="20">
        <f t="shared" si="9"/>
        <v>0.8947368421052632</v>
      </c>
      <c r="AZ16" s="20">
        <f t="shared" si="10"/>
        <v>0.8947368421052632</v>
      </c>
    </row>
    <row r="17" spans="1:52" s="5" customFormat="1" ht="90.75" customHeight="1">
      <c r="A17" s="15">
        <v>10</v>
      </c>
      <c r="B17" s="21" t="s">
        <v>44</v>
      </c>
      <c r="C17" s="17" t="s">
        <v>45</v>
      </c>
      <c r="D17" s="18">
        <f t="shared" si="0"/>
        <v>1950307.4</v>
      </c>
      <c r="E17" s="18">
        <v>485455</v>
      </c>
      <c r="F17" s="18">
        <v>1432140.2</v>
      </c>
      <c r="G17" s="18">
        <v>14106.8</v>
      </c>
      <c r="H17" s="18">
        <v>18605.4</v>
      </c>
      <c r="I17" s="18">
        <f t="shared" si="8"/>
        <v>338984.6</v>
      </c>
      <c r="J17" s="18">
        <v>91183.4</v>
      </c>
      <c r="K17" s="18">
        <v>242669.3</v>
      </c>
      <c r="L17" s="18">
        <v>1441.7</v>
      </c>
      <c r="M17" s="18">
        <v>3690.2</v>
      </c>
      <c r="N17" s="18">
        <f t="shared" si="1"/>
        <v>364918.39999999997</v>
      </c>
      <c r="O17" s="18">
        <v>87626.6</v>
      </c>
      <c r="P17" s="18">
        <v>270941.6</v>
      </c>
      <c r="Q17" s="18">
        <v>2621.4</v>
      </c>
      <c r="R17" s="18">
        <v>3728.8</v>
      </c>
      <c r="S17" s="18">
        <f t="shared" si="2"/>
        <v>393267.19999999995</v>
      </c>
      <c r="T17" s="18">
        <v>93760.7</v>
      </c>
      <c r="U17" s="18">
        <v>292955.6</v>
      </c>
      <c r="V17" s="18">
        <v>2822.1</v>
      </c>
      <c r="W17" s="18">
        <v>3728.8</v>
      </c>
      <c r="X17" s="18">
        <f t="shared" si="3"/>
        <v>319282.7</v>
      </c>
      <c r="Y17" s="18">
        <v>91305</v>
      </c>
      <c r="Z17" s="18">
        <v>223980.9</v>
      </c>
      <c r="AA17" s="18">
        <v>1753.7</v>
      </c>
      <c r="AB17" s="18">
        <v>2243.1</v>
      </c>
      <c r="AC17" s="19">
        <f t="shared" si="4"/>
        <v>336090.8</v>
      </c>
      <c r="AD17" s="19">
        <v>74952.3</v>
      </c>
      <c r="AE17" s="19">
        <v>254957.7</v>
      </c>
      <c r="AF17" s="19">
        <v>2490.6</v>
      </c>
      <c r="AG17" s="19">
        <v>3690.2</v>
      </c>
      <c r="AH17" s="19">
        <f t="shared" si="5"/>
        <v>336368.7</v>
      </c>
      <c r="AI17" s="19">
        <v>74952.3</v>
      </c>
      <c r="AJ17" s="19">
        <v>254957.7</v>
      </c>
      <c r="AK17" s="19">
        <v>2768.5</v>
      </c>
      <c r="AL17" s="19">
        <v>3690.2</v>
      </c>
      <c r="AM17" s="19">
        <f t="shared" si="11"/>
        <v>0</v>
      </c>
      <c r="AN17" s="19"/>
      <c r="AO17" s="19"/>
      <c r="AP17" s="19"/>
      <c r="AQ17" s="19"/>
      <c r="AR17" s="19">
        <f t="shared" si="12"/>
        <v>0</v>
      </c>
      <c r="AS17" s="19"/>
      <c r="AT17" s="19"/>
      <c r="AU17" s="19"/>
      <c r="AV17" s="19"/>
      <c r="AW17" s="18">
        <f t="shared" si="6"/>
        <v>0.8749427269219641</v>
      </c>
      <c r="AX17" s="18">
        <f t="shared" si="7"/>
        <v>0.8118721825771386</v>
      </c>
      <c r="AY17" s="20">
        <f t="shared" si="9"/>
        <v>0.8749427269219641</v>
      </c>
      <c r="AZ17" s="20">
        <f t="shared" si="10"/>
        <v>0.8118721825771386</v>
      </c>
    </row>
    <row r="18" spans="1:52" s="5" customFormat="1" ht="156.75" customHeight="1">
      <c r="A18" s="15">
        <v>11</v>
      </c>
      <c r="B18" s="17" t="s">
        <v>46</v>
      </c>
      <c r="C18" s="17" t="s">
        <v>47</v>
      </c>
      <c r="D18" s="18">
        <f t="shared" si="0"/>
        <v>1341617.7</v>
      </c>
      <c r="E18" s="19">
        <v>14441.5</v>
      </c>
      <c r="F18" s="22">
        <v>23671.4</v>
      </c>
      <c r="G18" s="18">
        <v>12559</v>
      </c>
      <c r="H18" s="18">
        <v>1290945.8</v>
      </c>
      <c r="I18" s="18">
        <f t="shared" si="8"/>
        <v>237012.8</v>
      </c>
      <c r="J18" s="18">
        <v>3915.8</v>
      </c>
      <c r="K18" s="18">
        <v>715</v>
      </c>
      <c r="L18" s="18">
        <v>880</v>
      </c>
      <c r="M18" s="18">
        <v>231502</v>
      </c>
      <c r="N18" s="18">
        <f t="shared" si="1"/>
        <v>230065</v>
      </c>
      <c r="O18" s="19">
        <v>0</v>
      </c>
      <c r="P18" s="22">
        <v>2544.8</v>
      </c>
      <c r="Q18" s="18">
        <v>2500</v>
      </c>
      <c r="R18" s="18">
        <v>225020.2</v>
      </c>
      <c r="S18" s="18">
        <f t="shared" si="2"/>
        <v>235309.2</v>
      </c>
      <c r="T18" s="18">
        <v>6698.5</v>
      </c>
      <c r="U18" s="18">
        <v>1832.5</v>
      </c>
      <c r="V18" s="18">
        <v>1758</v>
      </c>
      <c r="W18" s="18">
        <v>225020.2</v>
      </c>
      <c r="X18" s="18">
        <f t="shared" si="3"/>
        <v>152117.8</v>
      </c>
      <c r="Y18" s="18">
        <v>0</v>
      </c>
      <c r="Z18" s="18">
        <v>0</v>
      </c>
      <c r="AA18" s="18">
        <v>428</v>
      </c>
      <c r="AB18" s="18">
        <v>151689.8</v>
      </c>
      <c r="AC18" s="19">
        <f t="shared" si="4"/>
        <v>201551</v>
      </c>
      <c r="AD18" s="19">
        <v>0</v>
      </c>
      <c r="AE18" s="18" t="s">
        <v>48</v>
      </c>
      <c r="AF18" s="19">
        <v>2500</v>
      </c>
      <c r="AG18" s="19">
        <f>190000+7051+2000</f>
        <v>199051</v>
      </c>
      <c r="AH18" s="19">
        <f t="shared" si="5"/>
        <v>252051</v>
      </c>
      <c r="AI18" s="19">
        <v>0</v>
      </c>
      <c r="AJ18" s="18" t="s">
        <v>48</v>
      </c>
      <c r="AK18" s="19">
        <v>3000</v>
      </c>
      <c r="AL18" s="19">
        <f>240000+7051+2000</f>
        <v>249051</v>
      </c>
      <c r="AM18" s="19">
        <f t="shared" si="11"/>
        <v>0</v>
      </c>
      <c r="AN18" s="19"/>
      <c r="AO18" s="18"/>
      <c r="AP18" s="19"/>
      <c r="AQ18" s="19"/>
      <c r="AR18" s="19">
        <f t="shared" si="12"/>
        <v>0</v>
      </c>
      <c r="AS18" s="19"/>
      <c r="AT18" s="18"/>
      <c r="AU18" s="19"/>
      <c r="AV18" s="19"/>
      <c r="AW18" s="18">
        <f t="shared" si="6"/>
        <v>0.6611948797079086</v>
      </c>
      <c r="AX18" s="18">
        <f t="shared" si="7"/>
        <v>0.646459211964513</v>
      </c>
      <c r="AY18" s="20">
        <f t="shared" si="9"/>
        <v>0.6611948797079086</v>
      </c>
      <c r="AZ18" s="20">
        <f t="shared" si="10"/>
        <v>0.646459211964513</v>
      </c>
    </row>
    <row r="19" spans="1:52" s="5" customFormat="1" ht="191.25" customHeight="1">
      <c r="A19" s="15">
        <v>12</v>
      </c>
      <c r="B19" s="17" t="s">
        <v>49</v>
      </c>
      <c r="C19" s="17" t="s">
        <v>50</v>
      </c>
      <c r="D19" s="18">
        <f>SUM(E19:H19)</f>
        <v>176148.6</v>
      </c>
      <c r="E19" s="18"/>
      <c r="F19" s="18">
        <v>123540.5</v>
      </c>
      <c r="G19" s="18">
        <v>52608.1</v>
      </c>
      <c r="H19" s="18"/>
      <c r="I19" s="18">
        <f t="shared" si="8"/>
        <v>3079.5</v>
      </c>
      <c r="J19" s="18">
        <v>0</v>
      </c>
      <c r="K19" s="18">
        <v>0</v>
      </c>
      <c r="L19" s="18">
        <v>2912.5</v>
      </c>
      <c r="M19" s="18">
        <v>167</v>
      </c>
      <c r="N19" s="18">
        <f t="shared" si="1"/>
        <v>70248.79999999999</v>
      </c>
      <c r="O19" s="18"/>
      <c r="P19" s="18">
        <v>51648.7</v>
      </c>
      <c r="Q19" s="18">
        <v>18600.1</v>
      </c>
      <c r="R19" s="18"/>
      <c r="S19" s="18">
        <f t="shared" si="2"/>
        <v>70258</v>
      </c>
      <c r="T19" s="18"/>
      <c r="U19" s="18">
        <v>51648.7</v>
      </c>
      <c r="V19" s="18">
        <v>18609.3</v>
      </c>
      <c r="W19" s="18"/>
      <c r="X19" s="18">
        <f t="shared" si="3"/>
        <v>21915.3</v>
      </c>
      <c r="Y19" s="18"/>
      <c r="Z19" s="18">
        <v>17007.1</v>
      </c>
      <c r="AA19" s="18">
        <v>4908.2</v>
      </c>
      <c r="AB19" s="18"/>
      <c r="AC19" s="19">
        <f t="shared" si="4"/>
        <v>8870</v>
      </c>
      <c r="AD19" s="19">
        <v>0</v>
      </c>
      <c r="AE19" s="19">
        <v>0</v>
      </c>
      <c r="AF19" s="19">
        <v>7120</v>
      </c>
      <c r="AG19" s="19">
        <v>1750</v>
      </c>
      <c r="AH19" s="19">
        <f t="shared" si="5"/>
        <v>8280</v>
      </c>
      <c r="AI19" s="19">
        <v>0</v>
      </c>
      <c r="AJ19" s="19">
        <v>0</v>
      </c>
      <c r="AK19" s="19">
        <v>7120</v>
      </c>
      <c r="AL19" s="19">
        <v>1160</v>
      </c>
      <c r="AM19" s="19">
        <f t="shared" si="11"/>
        <v>0</v>
      </c>
      <c r="AN19" s="19"/>
      <c r="AO19" s="19"/>
      <c r="AP19" s="19"/>
      <c r="AQ19" s="19"/>
      <c r="AR19" s="19">
        <f t="shared" si="12"/>
        <v>0</v>
      </c>
      <c r="AS19" s="19"/>
      <c r="AT19" s="19"/>
      <c r="AU19" s="19"/>
      <c r="AV19" s="19"/>
      <c r="AW19" s="18">
        <f t="shared" si="6"/>
        <v>0.3119668948081676</v>
      </c>
      <c r="AX19" s="18">
        <f t="shared" si="7"/>
        <v>0.31192604400922314</v>
      </c>
      <c r="AY19" s="20">
        <f t="shared" si="9"/>
        <v>0.3119668948081676</v>
      </c>
      <c r="AZ19" s="20">
        <f t="shared" si="10"/>
        <v>0.31192604400922314</v>
      </c>
    </row>
    <row r="20" spans="1:52" s="5" customFormat="1" ht="99" customHeight="1">
      <c r="A20" s="15">
        <v>13</v>
      </c>
      <c r="B20" s="21" t="s">
        <v>51</v>
      </c>
      <c r="C20" s="21" t="s">
        <v>52</v>
      </c>
      <c r="D20" s="18">
        <f t="shared" si="0"/>
        <v>380235.39999999997</v>
      </c>
      <c r="E20" s="18">
        <v>95048.4</v>
      </c>
      <c r="F20" s="18">
        <v>204951.7</v>
      </c>
      <c r="G20" s="18">
        <v>55751.5</v>
      </c>
      <c r="H20" s="18">
        <v>24483.8</v>
      </c>
      <c r="I20" s="18">
        <f t="shared" si="8"/>
        <v>244448.894</v>
      </c>
      <c r="J20" s="18">
        <v>193055.807</v>
      </c>
      <c r="K20" s="18">
        <f>32583.4+4099.6</f>
        <v>36683</v>
      </c>
      <c r="L20" s="18">
        <v>706.437</v>
      </c>
      <c r="M20" s="18">
        <v>14003.65</v>
      </c>
      <c r="N20" s="18">
        <f t="shared" si="1"/>
        <v>264510.5</v>
      </c>
      <c r="O20" s="18">
        <v>95048.4</v>
      </c>
      <c r="P20" s="18">
        <v>124951.7</v>
      </c>
      <c r="Q20" s="18">
        <v>25019.6</v>
      </c>
      <c r="R20" s="18">
        <v>19490.8</v>
      </c>
      <c r="S20" s="18">
        <f t="shared" si="2"/>
        <v>150811.8</v>
      </c>
      <c r="T20" s="18"/>
      <c r="U20" s="18">
        <v>106423.9</v>
      </c>
      <c r="V20" s="18">
        <v>24897.1</v>
      </c>
      <c r="W20" s="18">
        <v>19490.8</v>
      </c>
      <c r="X20" s="18">
        <f t="shared" si="3"/>
        <v>56043.026</v>
      </c>
      <c r="Y20" s="18"/>
      <c r="Z20" s="18">
        <v>52651.187</v>
      </c>
      <c r="AA20" s="18">
        <v>3391.839</v>
      </c>
      <c r="AB20" s="18">
        <v>0</v>
      </c>
      <c r="AC20" s="19">
        <f t="shared" si="4"/>
        <v>198886.63899999997</v>
      </c>
      <c r="AD20" s="19">
        <v>0</v>
      </c>
      <c r="AE20" s="19">
        <f>152665.86</f>
        <v>152665.86</v>
      </c>
      <c r="AF20" s="19">
        <v>26729.979</v>
      </c>
      <c r="AG20" s="19">
        <v>19490.8</v>
      </c>
      <c r="AH20" s="19">
        <f t="shared" si="5"/>
        <v>260465.84</v>
      </c>
      <c r="AI20" s="19">
        <v>0</v>
      </c>
      <c r="AJ20" s="19">
        <f>187445.1+57891.607</f>
        <v>245336.707</v>
      </c>
      <c r="AK20" s="19">
        <v>10136.133</v>
      </c>
      <c r="AL20" s="19">
        <v>4993</v>
      </c>
      <c r="AM20" s="19">
        <f t="shared" si="11"/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f t="shared" si="12"/>
        <v>0</v>
      </c>
      <c r="AS20" s="19">
        <v>0</v>
      </c>
      <c r="AT20" s="19">
        <v>0</v>
      </c>
      <c r="AU20" s="19">
        <v>0</v>
      </c>
      <c r="AV20" s="19">
        <v>0</v>
      </c>
      <c r="AW20" s="18">
        <f t="shared" si="6"/>
        <v>0.21187448513386045</v>
      </c>
      <c r="AX20" s="18">
        <f t="shared" si="7"/>
        <v>0.3716090252884721</v>
      </c>
      <c r="AY20" s="20">
        <f t="shared" si="9"/>
        <v>0.21187448513386045</v>
      </c>
      <c r="AZ20" s="20">
        <f t="shared" si="10"/>
        <v>0.3716090252884721</v>
      </c>
    </row>
    <row r="21" spans="1:52" s="5" customFormat="1" ht="101.25">
      <c r="A21" s="15">
        <v>14</v>
      </c>
      <c r="B21" s="23" t="s">
        <v>53</v>
      </c>
      <c r="C21" s="21" t="s">
        <v>54</v>
      </c>
      <c r="D21" s="18">
        <f t="shared" si="0"/>
        <v>520000.502</v>
      </c>
      <c r="E21" s="18"/>
      <c r="F21" s="18">
        <v>449435.5</v>
      </c>
      <c r="G21" s="18">
        <v>70565.002</v>
      </c>
      <c r="H21" s="18"/>
      <c r="I21" s="18">
        <f t="shared" si="8"/>
        <v>0</v>
      </c>
      <c r="J21" s="18">
        <v>0</v>
      </c>
      <c r="K21" s="18">
        <v>0</v>
      </c>
      <c r="L21" s="18">
        <v>0</v>
      </c>
      <c r="M21" s="18">
        <v>0</v>
      </c>
      <c r="N21" s="18">
        <f t="shared" si="1"/>
        <v>91862.902</v>
      </c>
      <c r="O21" s="18"/>
      <c r="P21" s="18">
        <v>79847.3</v>
      </c>
      <c r="Q21" s="18">
        <v>12015.602</v>
      </c>
      <c r="R21" s="18"/>
      <c r="S21" s="18">
        <f t="shared" si="2"/>
        <v>91862.90000000001</v>
      </c>
      <c r="T21" s="18"/>
      <c r="U21" s="18">
        <v>79847.3</v>
      </c>
      <c r="V21" s="18">
        <v>12015.6</v>
      </c>
      <c r="W21" s="18"/>
      <c r="X21" s="18">
        <f t="shared" si="3"/>
        <v>12462.4</v>
      </c>
      <c r="Y21" s="18"/>
      <c r="Z21" s="18">
        <v>12209.9</v>
      </c>
      <c r="AA21" s="18">
        <v>252.5</v>
      </c>
      <c r="AB21" s="18"/>
      <c r="AC21" s="19">
        <f t="shared" si="4"/>
        <v>295882.6</v>
      </c>
      <c r="AD21" s="19">
        <v>0</v>
      </c>
      <c r="AE21" s="19">
        <v>251796.3</v>
      </c>
      <c r="AF21" s="19">
        <v>44086.3</v>
      </c>
      <c r="AG21" s="19">
        <v>0</v>
      </c>
      <c r="AH21" s="19">
        <f t="shared" si="5"/>
        <v>212116.5</v>
      </c>
      <c r="AI21" s="19">
        <v>0</v>
      </c>
      <c r="AJ21" s="19">
        <v>180511</v>
      </c>
      <c r="AK21" s="19">
        <v>31605.5</v>
      </c>
      <c r="AL21" s="19">
        <v>0</v>
      </c>
      <c r="AM21" s="19">
        <f t="shared" si="11"/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f t="shared" si="12"/>
        <v>0</v>
      </c>
      <c r="AS21" s="19">
        <v>0</v>
      </c>
      <c r="AT21" s="19">
        <v>0</v>
      </c>
      <c r="AU21" s="19">
        <v>0</v>
      </c>
      <c r="AV21" s="19">
        <v>0</v>
      </c>
      <c r="AW21" s="18">
        <f t="shared" si="6"/>
        <v>0.13566303402868765</v>
      </c>
      <c r="AX21" s="18">
        <f t="shared" si="7"/>
        <v>0.13566303698228555</v>
      </c>
      <c r="AY21" s="20">
        <f t="shared" si="9"/>
        <v>0.13566303402868765</v>
      </c>
      <c r="AZ21" s="20">
        <f t="shared" si="10"/>
        <v>0.13566303698228555</v>
      </c>
    </row>
    <row r="22" spans="1:52" s="5" customFormat="1" ht="101.25">
      <c r="A22" s="15">
        <v>15</v>
      </c>
      <c r="B22" s="21" t="s">
        <v>55</v>
      </c>
      <c r="C22" s="21" t="s">
        <v>56</v>
      </c>
      <c r="D22" s="18">
        <f t="shared" si="0"/>
        <v>18393.829999999998</v>
      </c>
      <c r="E22" s="18"/>
      <c r="F22" s="18">
        <v>2770.2</v>
      </c>
      <c r="G22" s="18">
        <v>15623.63</v>
      </c>
      <c r="H22" s="18"/>
      <c r="I22" s="18">
        <f t="shared" si="8"/>
        <v>0</v>
      </c>
      <c r="J22" s="18">
        <v>0</v>
      </c>
      <c r="K22" s="18">
        <v>0</v>
      </c>
      <c r="L22" s="18">
        <v>0</v>
      </c>
      <c r="M22" s="18">
        <v>0</v>
      </c>
      <c r="N22" s="18">
        <f t="shared" si="1"/>
        <v>1575</v>
      </c>
      <c r="O22" s="18"/>
      <c r="P22" s="18">
        <v>0</v>
      </c>
      <c r="Q22" s="18">
        <v>1575</v>
      </c>
      <c r="R22" s="18"/>
      <c r="S22" s="18">
        <f t="shared" si="2"/>
        <v>250</v>
      </c>
      <c r="T22" s="18"/>
      <c r="U22" s="18"/>
      <c r="V22" s="18">
        <v>250</v>
      </c>
      <c r="W22" s="18"/>
      <c r="X22" s="18">
        <f t="shared" si="3"/>
        <v>0</v>
      </c>
      <c r="Y22" s="18"/>
      <c r="Z22" s="18"/>
      <c r="AA22" s="18">
        <v>0</v>
      </c>
      <c r="AB22" s="18"/>
      <c r="AC22" s="19">
        <f t="shared" si="4"/>
        <v>3007</v>
      </c>
      <c r="AD22" s="19">
        <v>0</v>
      </c>
      <c r="AE22" s="19">
        <v>0</v>
      </c>
      <c r="AF22" s="19">
        <v>3007</v>
      </c>
      <c r="AG22" s="19">
        <v>0</v>
      </c>
      <c r="AH22" s="19">
        <f t="shared" si="5"/>
        <v>4934.200000000001</v>
      </c>
      <c r="AI22" s="19">
        <v>0</v>
      </c>
      <c r="AJ22" s="19">
        <v>1769.4</v>
      </c>
      <c r="AK22" s="19">
        <v>3164.8</v>
      </c>
      <c r="AL22" s="19">
        <v>0</v>
      </c>
      <c r="AM22" s="19">
        <f t="shared" si="11"/>
        <v>0</v>
      </c>
      <c r="AN22" s="19"/>
      <c r="AO22" s="19"/>
      <c r="AP22" s="19"/>
      <c r="AQ22" s="19"/>
      <c r="AR22" s="19">
        <f t="shared" si="12"/>
        <v>0</v>
      </c>
      <c r="AS22" s="19"/>
      <c r="AT22" s="19"/>
      <c r="AU22" s="19"/>
      <c r="AV22" s="19"/>
      <c r="AW22" s="18">
        <f t="shared" si="6"/>
        <v>0</v>
      </c>
      <c r="AX22" s="18">
        <f t="shared" si="7"/>
        <v>0</v>
      </c>
      <c r="AY22" s="20">
        <f t="shared" si="9"/>
        <v>0</v>
      </c>
      <c r="AZ22" s="20">
        <f t="shared" si="10"/>
        <v>0</v>
      </c>
    </row>
    <row r="23" spans="1:52" s="5" customFormat="1" ht="132.75" customHeight="1">
      <c r="A23" s="15">
        <v>16</v>
      </c>
      <c r="B23" s="23" t="s">
        <v>57</v>
      </c>
      <c r="C23" s="21" t="s">
        <v>58</v>
      </c>
      <c r="D23" s="18">
        <f t="shared" si="0"/>
        <v>18465.9</v>
      </c>
      <c r="E23" s="18"/>
      <c r="F23" s="18"/>
      <c r="G23" s="18">
        <v>18464</v>
      </c>
      <c r="H23" s="18">
        <v>1.9</v>
      </c>
      <c r="I23" s="18">
        <f t="shared" si="8"/>
        <v>0</v>
      </c>
      <c r="J23" s="18">
        <v>0</v>
      </c>
      <c r="K23" s="18">
        <v>0</v>
      </c>
      <c r="L23" s="18">
        <v>0</v>
      </c>
      <c r="M23" s="18">
        <v>0</v>
      </c>
      <c r="N23" s="18">
        <f t="shared" si="1"/>
        <v>1828.6</v>
      </c>
      <c r="O23" s="18"/>
      <c r="P23" s="18"/>
      <c r="Q23" s="18">
        <v>1828.6</v>
      </c>
      <c r="R23" s="18"/>
      <c r="S23" s="18">
        <f t="shared" si="2"/>
        <v>1828.6</v>
      </c>
      <c r="T23" s="18"/>
      <c r="U23" s="18"/>
      <c r="V23" s="18">
        <v>1828.6</v>
      </c>
      <c r="W23" s="18"/>
      <c r="X23" s="18">
        <f t="shared" si="3"/>
        <v>1610.4</v>
      </c>
      <c r="Y23" s="18"/>
      <c r="Z23" s="18"/>
      <c r="AA23" s="18">
        <v>1610.4</v>
      </c>
      <c r="AB23" s="18"/>
      <c r="AC23" s="19">
        <f>SUM(AD23:AG23)</f>
        <v>4738.5</v>
      </c>
      <c r="AD23" s="19">
        <v>0</v>
      </c>
      <c r="AE23" s="19">
        <v>0</v>
      </c>
      <c r="AF23" s="19">
        <v>4648.5</v>
      </c>
      <c r="AG23" s="19">
        <v>90</v>
      </c>
      <c r="AH23" s="19">
        <f>SUM(AI23:AL23)</f>
        <v>5143.2</v>
      </c>
      <c r="AI23" s="19">
        <v>0</v>
      </c>
      <c r="AJ23" s="19">
        <v>0</v>
      </c>
      <c r="AK23" s="19">
        <v>5044.2</v>
      </c>
      <c r="AL23" s="19">
        <v>99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8">
        <f t="shared" si="6"/>
        <v>0.8806737394728208</v>
      </c>
      <c r="AX23" s="18">
        <f t="shared" si="7"/>
        <v>0.8806737394728208</v>
      </c>
      <c r="AY23" s="20">
        <f t="shared" si="9"/>
        <v>0.8806737394728208</v>
      </c>
      <c r="AZ23" s="20">
        <f t="shared" si="10"/>
        <v>0.8806737394728208</v>
      </c>
    </row>
    <row r="24" spans="1:52" s="5" customFormat="1" ht="111" customHeight="1">
      <c r="A24" s="15">
        <v>17</v>
      </c>
      <c r="B24" s="21" t="s">
        <v>59</v>
      </c>
      <c r="C24" s="21" t="s">
        <v>60</v>
      </c>
      <c r="D24" s="18">
        <f t="shared" si="0"/>
        <v>16410.5</v>
      </c>
      <c r="E24" s="18"/>
      <c r="F24" s="18"/>
      <c r="G24" s="18">
        <v>16410.5</v>
      </c>
      <c r="H24" s="18"/>
      <c r="I24" s="18">
        <f t="shared" si="8"/>
        <v>0</v>
      </c>
      <c r="J24" s="18">
        <v>0</v>
      </c>
      <c r="K24" s="18">
        <v>0</v>
      </c>
      <c r="L24" s="18">
        <v>0</v>
      </c>
      <c r="M24" s="18">
        <v>0</v>
      </c>
      <c r="N24" s="18">
        <f t="shared" si="1"/>
        <v>1587.5</v>
      </c>
      <c r="O24" s="18"/>
      <c r="P24" s="18"/>
      <c r="Q24" s="18">
        <v>1587.5</v>
      </c>
      <c r="R24" s="18"/>
      <c r="S24" s="18">
        <f t="shared" si="2"/>
        <v>1587.5</v>
      </c>
      <c r="T24" s="18"/>
      <c r="U24" s="18"/>
      <c r="V24" s="18">
        <v>1587.5</v>
      </c>
      <c r="W24" s="18"/>
      <c r="X24" s="18">
        <f t="shared" si="3"/>
        <v>818.2</v>
      </c>
      <c r="Y24" s="18"/>
      <c r="Z24" s="18"/>
      <c r="AA24" s="18">
        <v>818.2</v>
      </c>
      <c r="AB24" s="18"/>
      <c r="AC24" s="19">
        <f>SUM(AD24:AG24)</f>
        <v>19524.05</v>
      </c>
      <c r="AD24" s="19">
        <v>0</v>
      </c>
      <c r="AE24" s="19">
        <v>16614.96</v>
      </c>
      <c r="AF24" s="19">
        <v>2909.09</v>
      </c>
      <c r="AG24" s="19">
        <v>0</v>
      </c>
      <c r="AH24" s="19">
        <f>SUM(AI24:AL24)</f>
        <v>22815.14</v>
      </c>
      <c r="AI24" s="19">
        <v>0</v>
      </c>
      <c r="AJ24" s="19">
        <v>19415.67</v>
      </c>
      <c r="AK24" s="19">
        <v>3399.47</v>
      </c>
      <c r="AL24" s="19">
        <v>0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8">
        <f t="shared" si="6"/>
        <v>0.5154015748031496</v>
      </c>
      <c r="AX24" s="18">
        <f t="shared" si="7"/>
        <v>0.5154015748031496</v>
      </c>
      <c r="AY24" s="20">
        <f t="shared" si="9"/>
        <v>0.5154015748031496</v>
      </c>
      <c r="AZ24" s="20">
        <f t="shared" si="10"/>
        <v>0.5154015748031496</v>
      </c>
    </row>
    <row r="25" spans="1:52" s="5" customFormat="1" ht="136.5" customHeight="1">
      <c r="A25" s="15">
        <v>18</v>
      </c>
      <c r="B25" s="21" t="s">
        <v>61</v>
      </c>
      <c r="C25" s="21" t="s">
        <v>62</v>
      </c>
      <c r="D25" s="18">
        <f>SUM(E25:H25)</f>
        <v>61065.4</v>
      </c>
      <c r="E25" s="18"/>
      <c r="F25" s="18">
        <v>51292.8</v>
      </c>
      <c r="G25" s="18">
        <v>9372.6</v>
      </c>
      <c r="H25" s="18">
        <v>400</v>
      </c>
      <c r="I25" s="18">
        <f t="shared" si="8"/>
        <v>0</v>
      </c>
      <c r="J25" s="18">
        <v>0</v>
      </c>
      <c r="K25" s="18">
        <v>0</v>
      </c>
      <c r="L25" s="18">
        <v>0</v>
      </c>
      <c r="M25" s="18">
        <v>0</v>
      </c>
      <c r="N25" s="18">
        <f>SUM(O25:R25)</f>
        <v>15065.8</v>
      </c>
      <c r="O25" s="18"/>
      <c r="P25" s="18">
        <v>12764.8</v>
      </c>
      <c r="Q25" s="18">
        <v>2201</v>
      </c>
      <c r="R25" s="18">
        <v>100</v>
      </c>
      <c r="S25" s="18">
        <f t="shared" si="2"/>
        <v>14984.8</v>
      </c>
      <c r="T25" s="18"/>
      <c r="U25" s="18">
        <v>12764.8</v>
      </c>
      <c r="V25" s="18">
        <v>2120</v>
      </c>
      <c r="W25" s="18">
        <v>100</v>
      </c>
      <c r="X25" s="18">
        <f t="shared" si="3"/>
        <v>12997</v>
      </c>
      <c r="Y25" s="18"/>
      <c r="Z25" s="18">
        <v>11095.1</v>
      </c>
      <c r="AA25" s="18">
        <v>1901.9</v>
      </c>
      <c r="AB25" s="18">
        <v>0</v>
      </c>
      <c r="AC25" s="19">
        <f>SUM(AD25:AG25)</f>
        <v>14747.800000000001</v>
      </c>
      <c r="AD25" s="19">
        <v>0</v>
      </c>
      <c r="AE25" s="19">
        <v>12775.2</v>
      </c>
      <c r="AF25" s="19">
        <v>1872.6</v>
      </c>
      <c r="AG25" s="19">
        <v>100</v>
      </c>
      <c r="AH25" s="19">
        <f>SUM(AI25:AL25)</f>
        <v>14983.699999999999</v>
      </c>
      <c r="AI25" s="19"/>
      <c r="AJ25" s="19">
        <v>12907.8</v>
      </c>
      <c r="AK25" s="19">
        <v>1975.9</v>
      </c>
      <c r="AL25" s="19">
        <v>100</v>
      </c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8">
        <f t="shared" si="6"/>
        <v>0.8626823666848094</v>
      </c>
      <c r="AX25" s="18">
        <f t="shared" si="7"/>
        <v>0.8673455768512093</v>
      </c>
      <c r="AY25" s="20">
        <f t="shared" si="9"/>
        <v>0.8626823666848094</v>
      </c>
      <c r="AZ25" s="20">
        <f t="shared" si="10"/>
        <v>0.8673455768512093</v>
      </c>
    </row>
    <row r="26" spans="1:52" s="5" customFormat="1" ht="98.25" customHeight="1">
      <c r="A26" s="24">
        <v>19</v>
      </c>
      <c r="B26" s="21" t="s">
        <v>63</v>
      </c>
      <c r="C26" s="21" t="s">
        <v>64</v>
      </c>
      <c r="D26" s="18">
        <f t="shared" si="0"/>
        <v>155</v>
      </c>
      <c r="E26" s="18"/>
      <c r="F26" s="18"/>
      <c r="G26" s="18">
        <v>155</v>
      </c>
      <c r="H26" s="18"/>
      <c r="I26" s="18">
        <f t="shared" si="8"/>
        <v>0</v>
      </c>
      <c r="J26" s="18"/>
      <c r="K26" s="18"/>
      <c r="L26" s="18"/>
      <c r="M26" s="18"/>
      <c r="N26" s="18">
        <f t="shared" si="1"/>
        <v>115</v>
      </c>
      <c r="O26" s="18"/>
      <c r="P26" s="18"/>
      <c r="Q26" s="18">
        <v>115</v>
      </c>
      <c r="R26" s="18"/>
      <c r="S26" s="18">
        <f t="shared" si="2"/>
        <v>115</v>
      </c>
      <c r="T26" s="18"/>
      <c r="U26" s="18"/>
      <c r="V26" s="18">
        <v>115</v>
      </c>
      <c r="W26" s="18"/>
      <c r="X26" s="18">
        <f t="shared" si="3"/>
        <v>0</v>
      </c>
      <c r="Y26" s="18"/>
      <c r="Z26" s="18"/>
      <c r="AA26" s="18">
        <v>0</v>
      </c>
      <c r="AB26" s="18"/>
      <c r="AC26" s="19">
        <f>SUM(AD26:AG26)</f>
        <v>15000</v>
      </c>
      <c r="AD26" s="19">
        <v>0</v>
      </c>
      <c r="AE26" s="19">
        <v>0</v>
      </c>
      <c r="AF26" s="19">
        <v>15000</v>
      </c>
      <c r="AG26" s="19">
        <v>0</v>
      </c>
      <c r="AH26" s="19">
        <f>SUM(AI26:AL26)</f>
        <v>20000</v>
      </c>
      <c r="AI26" s="19">
        <v>0</v>
      </c>
      <c r="AJ26" s="19">
        <v>0</v>
      </c>
      <c r="AK26" s="19">
        <v>20000</v>
      </c>
      <c r="AL26" s="19">
        <v>0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8">
        <f t="shared" si="6"/>
        <v>0</v>
      </c>
      <c r="AX26" s="18">
        <f t="shared" si="7"/>
        <v>0</v>
      </c>
      <c r="AY26" s="20">
        <f t="shared" si="9"/>
        <v>0</v>
      </c>
      <c r="AZ26" s="20">
        <f t="shared" si="10"/>
        <v>0</v>
      </c>
    </row>
    <row r="27" spans="1:52" s="5" customFormat="1" ht="73.5" customHeight="1">
      <c r="A27" s="15">
        <v>20</v>
      </c>
      <c r="B27" s="21" t="s">
        <v>65</v>
      </c>
      <c r="C27" s="21" t="s">
        <v>66</v>
      </c>
      <c r="D27" s="18">
        <f t="shared" si="0"/>
        <v>40.05</v>
      </c>
      <c r="E27" s="18"/>
      <c r="F27" s="18"/>
      <c r="G27" s="18">
        <v>40.05</v>
      </c>
      <c r="H27" s="18"/>
      <c r="I27" s="18">
        <f t="shared" si="8"/>
        <v>0</v>
      </c>
      <c r="J27" s="18"/>
      <c r="K27" s="18"/>
      <c r="L27" s="18"/>
      <c r="M27" s="18"/>
      <c r="N27" s="18">
        <f t="shared" si="1"/>
        <v>13.35</v>
      </c>
      <c r="O27" s="18"/>
      <c r="P27" s="18"/>
      <c r="Q27" s="18">
        <v>13.35</v>
      </c>
      <c r="R27" s="18"/>
      <c r="S27" s="18">
        <f t="shared" si="2"/>
        <v>0</v>
      </c>
      <c r="T27" s="18"/>
      <c r="U27" s="18"/>
      <c r="V27" s="18">
        <v>0</v>
      </c>
      <c r="W27" s="18"/>
      <c r="X27" s="18">
        <f t="shared" si="3"/>
        <v>0</v>
      </c>
      <c r="Y27" s="18"/>
      <c r="Z27" s="18"/>
      <c r="AA27" s="18">
        <v>0</v>
      </c>
      <c r="AB27" s="18"/>
      <c r="AC27" s="19">
        <f>SUM(AD27:AG27)</f>
        <v>13.35</v>
      </c>
      <c r="AD27" s="19">
        <v>0</v>
      </c>
      <c r="AE27" s="19">
        <v>0</v>
      </c>
      <c r="AF27" s="19">
        <v>13.35</v>
      </c>
      <c r="AG27" s="19">
        <v>0</v>
      </c>
      <c r="AH27" s="19">
        <f>SUM(AI27:AL27)</f>
        <v>13.35</v>
      </c>
      <c r="AI27" s="19">
        <v>0</v>
      </c>
      <c r="AJ27" s="19">
        <v>0</v>
      </c>
      <c r="AK27" s="19">
        <v>13.35</v>
      </c>
      <c r="AL27" s="19">
        <v>0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8">
        <f t="shared" si="6"/>
        <v>0</v>
      </c>
      <c r="AX27" s="18" t="e">
        <f t="shared" si="7"/>
        <v>#DIV/0!</v>
      </c>
      <c r="AY27" s="20">
        <f t="shared" si="9"/>
        <v>0</v>
      </c>
      <c r="AZ27" s="20" t="e">
        <f t="shared" si="10"/>
        <v>#DIV/0!</v>
      </c>
    </row>
    <row r="28" spans="1:52" s="5" customFormat="1" ht="90.75" customHeight="1">
      <c r="A28" s="15">
        <v>21</v>
      </c>
      <c r="B28" s="25" t="s">
        <v>67</v>
      </c>
      <c r="C28" s="26" t="s">
        <v>68</v>
      </c>
      <c r="D28" s="19">
        <f t="shared" si="0"/>
        <v>393869.5</v>
      </c>
      <c r="E28" s="19">
        <v>328503.7</v>
      </c>
      <c r="F28" s="19">
        <v>14398.1</v>
      </c>
      <c r="G28" s="19">
        <v>24220.5</v>
      </c>
      <c r="H28" s="19">
        <v>26747.2</v>
      </c>
      <c r="I28" s="18"/>
      <c r="J28" s="18"/>
      <c r="K28" s="18"/>
      <c r="L28" s="18"/>
      <c r="M28" s="18"/>
      <c r="N28" s="18">
        <f t="shared" si="1"/>
        <v>262280.10000000003</v>
      </c>
      <c r="O28" s="18">
        <v>212949.2</v>
      </c>
      <c r="P28" s="18">
        <v>13730.7</v>
      </c>
      <c r="Q28" s="18">
        <v>20083.6</v>
      </c>
      <c r="R28" s="18">
        <v>15516.6</v>
      </c>
      <c r="S28" s="27">
        <f t="shared" si="2"/>
        <v>274409</v>
      </c>
      <c r="T28" s="18">
        <v>254391.9</v>
      </c>
      <c r="U28" s="18">
        <v>10680.8</v>
      </c>
      <c r="V28" s="18">
        <v>1870.5</v>
      </c>
      <c r="W28" s="18">
        <v>7465.8</v>
      </c>
      <c r="X28" s="27">
        <f t="shared" si="3"/>
        <v>118860.40000000001</v>
      </c>
      <c r="Y28" s="18">
        <v>109125.7</v>
      </c>
      <c r="Z28" s="18">
        <v>2994.1</v>
      </c>
      <c r="AA28" s="18">
        <v>0</v>
      </c>
      <c r="AB28" s="18">
        <v>6740.6</v>
      </c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8"/>
      <c r="AX28" s="18"/>
      <c r="AY28" s="20">
        <f t="shared" si="9"/>
        <v>0.4531811601413908</v>
      </c>
      <c r="AZ28" s="20">
        <f t="shared" si="10"/>
        <v>0.43315051620027045</v>
      </c>
    </row>
    <row r="29" spans="1:52" s="5" customFormat="1" ht="114.75" customHeight="1">
      <c r="A29" s="15">
        <v>22</v>
      </c>
      <c r="B29" s="25" t="s">
        <v>69</v>
      </c>
      <c r="C29" s="26" t="s">
        <v>70</v>
      </c>
      <c r="D29" s="19">
        <f t="shared" si="0"/>
        <v>80.42</v>
      </c>
      <c r="E29" s="19"/>
      <c r="F29" s="19">
        <v>80.42</v>
      </c>
      <c r="G29" s="19"/>
      <c r="H29" s="19"/>
      <c r="I29" s="18"/>
      <c r="J29" s="18"/>
      <c r="K29" s="18"/>
      <c r="L29" s="18"/>
      <c r="M29" s="18"/>
      <c r="N29" s="18">
        <f t="shared" si="1"/>
        <v>13.404</v>
      </c>
      <c r="O29" s="18"/>
      <c r="P29" s="18">
        <v>13.404</v>
      </c>
      <c r="Q29" s="18"/>
      <c r="R29" s="18"/>
      <c r="S29" s="27">
        <f t="shared" si="2"/>
        <v>0</v>
      </c>
      <c r="T29" s="18"/>
      <c r="U29" s="18">
        <v>0</v>
      </c>
      <c r="V29" s="18"/>
      <c r="W29" s="18"/>
      <c r="X29" s="27">
        <f t="shared" si="3"/>
        <v>0</v>
      </c>
      <c r="Y29" s="18"/>
      <c r="Z29" s="18">
        <v>0</v>
      </c>
      <c r="AA29" s="18"/>
      <c r="AB29" s="18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8"/>
      <c r="AX29" s="18"/>
      <c r="AY29" s="20">
        <f t="shared" si="9"/>
        <v>0</v>
      </c>
      <c r="AZ29" s="20" t="e">
        <f t="shared" si="10"/>
        <v>#DIV/0!</v>
      </c>
    </row>
    <row r="30" spans="1:52" s="5" customFormat="1" ht="84.75" customHeight="1">
      <c r="A30" s="15">
        <v>23</v>
      </c>
      <c r="B30" s="21" t="s">
        <v>71</v>
      </c>
      <c r="C30" s="21" t="s">
        <v>72</v>
      </c>
      <c r="D30" s="18">
        <f t="shared" si="0"/>
        <v>1543172</v>
      </c>
      <c r="E30" s="18"/>
      <c r="F30" s="18"/>
      <c r="G30" s="18">
        <v>293182</v>
      </c>
      <c r="H30" s="18">
        <v>1249990</v>
      </c>
      <c r="I30" s="18">
        <f>SUM(J30:M30)</f>
        <v>0</v>
      </c>
      <c r="J30" s="18"/>
      <c r="K30" s="18"/>
      <c r="L30" s="18"/>
      <c r="M30" s="18"/>
      <c r="N30" s="18">
        <f t="shared" si="1"/>
        <v>238512</v>
      </c>
      <c r="O30" s="18"/>
      <c r="P30" s="18"/>
      <c r="Q30" s="18">
        <v>32592</v>
      </c>
      <c r="R30" s="27">
        <v>205920</v>
      </c>
      <c r="S30" s="27">
        <f t="shared" si="2"/>
        <v>205920</v>
      </c>
      <c r="T30" s="27"/>
      <c r="U30" s="27"/>
      <c r="V30" s="27">
        <v>0</v>
      </c>
      <c r="W30" s="27">
        <v>205920</v>
      </c>
      <c r="X30" s="27">
        <f t="shared" si="3"/>
        <v>1360</v>
      </c>
      <c r="Y30" s="27"/>
      <c r="Z30" s="27"/>
      <c r="AA30" s="27">
        <v>0</v>
      </c>
      <c r="AB30" s="27">
        <v>1360</v>
      </c>
      <c r="AC30" s="19">
        <f>SUM(AD30:AG30)</f>
        <v>192612</v>
      </c>
      <c r="AD30" s="19"/>
      <c r="AE30" s="19"/>
      <c r="AF30" s="19">
        <f>22992+9600</f>
        <v>32592</v>
      </c>
      <c r="AG30" s="19">
        <f>59900+100120</f>
        <v>160020</v>
      </c>
      <c r="AH30" s="19">
        <f>SUM(AI30:AL30)</f>
        <v>201420</v>
      </c>
      <c r="AI30" s="19"/>
      <c r="AJ30" s="19"/>
      <c r="AK30" s="19">
        <f>29700+15000</f>
        <v>44700</v>
      </c>
      <c r="AL30" s="19">
        <f>56600+100120</f>
        <v>156720</v>
      </c>
      <c r="AM30" s="19">
        <f>SUM(AN30:AQ30)</f>
        <v>172620</v>
      </c>
      <c r="AN30" s="19"/>
      <c r="AO30" s="19"/>
      <c r="AP30" s="19">
        <f>40000+9000</f>
        <v>49000</v>
      </c>
      <c r="AQ30" s="19">
        <f>23500+100120</f>
        <v>123620</v>
      </c>
      <c r="AR30" s="19">
        <f>SUM(AS30:AV30)</f>
        <v>633842</v>
      </c>
      <c r="AS30" s="19"/>
      <c r="AT30" s="19"/>
      <c r="AU30" s="19">
        <v>133222</v>
      </c>
      <c r="AV30" s="19">
        <f>500620</f>
        <v>500620</v>
      </c>
      <c r="AW30" s="18">
        <f>X30/N30</f>
        <v>0.005702019185617495</v>
      </c>
      <c r="AX30" s="18">
        <f>X30/S30</f>
        <v>0.006604506604506605</v>
      </c>
      <c r="AY30" s="20">
        <f t="shared" si="9"/>
        <v>0.005702019185617495</v>
      </c>
      <c r="AZ30" s="20">
        <f t="shared" si="10"/>
        <v>0.006604506604506605</v>
      </c>
    </row>
    <row r="31" spans="1:52" s="5" customFormat="1" ht="108" customHeight="1">
      <c r="A31" s="15">
        <v>24</v>
      </c>
      <c r="B31" s="21" t="s">
        <v>73</v>
      </c>
      <c r="C31" s="23" t="s">
        <v>74</v>
      </c>
      <c r="D31" s="18">
        <f t="shared" si="0"/>
        <v>65302.5</v>
      </c>
      <c r="E31" s="18"/>
      <c r="F31" s="18">
        <v>52545.5</v>
      </c>
      <c r="G31" s="18">
        <v>9491.7</v>
      </c>
      <c r="H31" s="18">
        <v>3265.3</v>
      </c>
      <c r="I31" s="18"/>
      <c r="J31" s="18"/>
      <c r="K31" s="18"/>
      <c r="L31" s="18"/>
      <c r="M31" s="18"/>
      <c r="N31" s="18">
        <f>SUM(P31:R31)</f>
        <v>12134.300000000001</v>
      </c>
      <c r="O31" s="18"/>
      <c r="P31" s="18">
        <v>9763.7</v>
      </c>
      <c r="Q31" s="18">
        <v>1763.7</v>
      </c>
      <c r="R31" s="27">
        <v>606.9</v>
      </c>
      <c r="S31" s="27">
        <f t="shared" si="2"/>
        <v>12134.300000000001</v>
      </c>
      <c r="T31" s="27"/>
      <c r="U31" s="27">
        <v>9763.7</v>
      </c>
      <c r="V31" s="27">
        <v>1763.7</v>
      </c>
      <c r="W31" s="27">
        <v>606.9</v>
      </c>
      <c r="X31" s="27">
        <f t="shared" si="3"/>
        <v>3567.147</v>
      </c>
      <c r="Y31" s="27"/>
      <c r="Z31" s="27">
        <v>2705.947</v>
      </c>
      <c r="AA31" s="27">
        <v>861.2</v>
      </c>
      <c r="AB31" s="27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8"/>
      <c r="AX31" s="18"/>
      <c r="AY31" s="20">
        <f t="shared" si="9"/>
        <v>0.29397221100516713</v>
      </c>
      <c r="AZ31" s="20">
        <f t="shared" si="10"/>
        <v>0.29397221100516713</v>
      </c>
    </row>
    <row r="32" spans="1:52" s="5" customFormat="1" ht="161.25" customHeight="1">
      <c r="A32" s="15">
        <v>25</v>
      </c>
      <c r="B32" s="28" t="s">
        <v>75</v>
      </c>
      <c r="C32" s="29" t="s">
        <v>76</v>
      </c>
      <c r="D32" s="18">
        <f>SUM(E32:H32)</f>
        <v>37447.6</v>
      </c>
      <c r="E32" s="18"/>
      <c r="F32" s="18">
        <v>5135</v>
      </c>
      <c r="G32" s="18">
        <v>32312.6</v>
      </c>
      <c r="H32" s="18"/>
      <c r="I32" s="18"/>
      <c r="J32" s="18"/>
      <c r="K32" s="18"/>
      <c r="L32" s="18"/>
      <c r="M32" s="18"/>
      <c r="N32" s="18">
        <f t="shared" si="1"/>
        <v>6889.7</v>
      </c>
      <c r="O32" s="18"/>
      <c r="P32" s="18">
        <v>5135</v>
      </c>
      <c r="Q32" s="18">
        <v>1754.7</v>
      </c>
      <c r="R32" s="18"/>
      <c r="S32" s="27">
        <f t="shared" si="2"/>
        <v>6909.7</v>
      </c>
      <c r="T32" s="18"/>
      <c r="U32" s="18">
        <v>5135</v>
      </c>
      <c r="V32" s="18">
        <v>1774.7</v>
      </c>
      <c r="W32" s="18"/>
      <c r="X32" s="27">
        <f t="shared" si="3"/>
        <v>0</v>
      </c>
      <c r="Y32" s="18"/>
      <c r="Z32" s="18">
        <v>0</v>
      </c>
      <c r="AA32" s="18">
        <v>0</v>
      </c>
      <c r="AB32" s="18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30"/>
      <c r="AX32" s="30"/>
      <c r="AY32" s="20">
        <f t="shared" si="9"/>
        <v>0</v>
      </c>
      <c r="AZ32" s="20">
        <f t="shared" si="10"/>
        <v>0</v>
      </c>
    </row>
    <row r="33" spans="1:53" s="5" customFormat="1" ht="101.25">
      <c r="A33" s="31">
        <v>26</v>
      </c>
      <c r="B33" s="17" t="s">
        <v>77</v>
      </c>
      <c r="C33" s="17" t="s">
        <v>78</v>
      </c>
      <c r="D33" s="18">
        <f>SUM(E33:H33)</f>
        <v>15730</v>
      </c>
      <c r="E33" s="32"/>
      <c r="F33" s="18"/>
      <c r="G33" s="32">
        <v>450</v>
      </c>
      <c r="H33" s="18">
        <v>15280</v>
      </c>
      <c r="I33" s="32"/>
      <c r="J33" s="32"/>
      <c r="K33" s="32"/>
      <c r="L33" s="32"/>
      <c r="M33" s="32"/>
      <c r="N33" s="18">
        <f t="shared" si="1"/>
        <v>9070</v>
      </c>
      <c r="O33" s="32"/>
      <c r="P33" s="32"/>
      <c r="Q33" s="18"/>
      <c r="R33" s="18">
        <v>9070</v>
      </c>
      <c r="S33" s="27">
        <f t="shared" si="2"/>
        <v>9070</v>
      </c>
      <c r="T33" s="32"/>
      <c r="U33" s="32"/>
      <c r="V33" s="18"/>
      <c r="W33" s="18">
        <v>9070</v>
      </c>
      <c r="X33" s="18">
        <f>SUM(Y33:AB33)</f>
        <v>7043.22</v>
      </c>
      <c r="Y33" s="18"/>
      <c r="Z33" s="18"/>
      <c r="AA33" s="18"/>
      <c r="AB33" s="18">
        <v>7043.22</v>
      </c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20">
        <f t="shared" si="9"/>
        <v>0.7765402425578831</v>
      </c>
      <c r="AZ33" s="20">
        <f t="shared" si="10"/>
        <v>0.7765402425578831</v>
      </c>
      <c r="BA33" s="33"/>
    </row>
    <row r="34" spans="1:52" s="37" customFormat="1" ht="168.75" customHeight="1">
      <c r="A34" s="34">
        <v>27</v>
      </c>
      <c r="B34" s="21" t="s">
        <v>79</v>
      </c>
      <c r="C34" s="21" t="s">
        <v>80</v>
      </c>
      <c r="D34" s="32">
        <f>SUM(E34:H34)</f>
        <v>529574.8</v>
      </c>
      <c r="E34" s="35">
        <v>338578.5</v>
      </c>
      <c r="F34" s="35">
        <v>181841.2</v>
      </c>
      <c r="G34" s="35">
        <v>9155.1</v>
      </c>
      <c r="H34" s="35"/>
      <c r="I34" s="35"/>
      <c r="J34" s="35"/>
      <c r="K34" s="35"/>
      <c r="L34" s="35"/>
      <c r="M34" s="35"/>
      <c r="N34" s="18">
        <f t="shared" si="1"/>
        <v>529574.8</v>
      </c>
      <c r="O34" s="35">
        <v>338578.5</v>
      </c>
      <c r="P34" s="35">
        <v>181841.2</v>
      </c>
      <c r="Q34" s="35">
        <v>9155.1</v>
      </c>
      <c r="R34" s="35"/>
      <c r="S34" s="27">
        <f t="shared" si="2"/>
        <v>523297.8</v>
      </c>
      <c r="T34" s="35">
        <v>338578.5</v>
      </c>
      <c r="U34" s="35">
        <v>175564.1</v>
      </c>
      <c r="V34" s="35">
        <v>9155.2</v>
      </c>
      <c r="W34" s="35"/>
      <c r="X34" s="18">
        <f>SUM(Y34:AB34)</f>
        <v>287122.7</v>
      </c>
      <c r="Y34" s="35">
        <v>194276.5</v>
      </c>
      <c r="Z34" s="35">
        <v>91297.5</v>
      </c>
      <c r="AA34" s="35">
        <v>1548.7</v>
      </c>
      <c r="AB34" s="35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20">
        <f t="shared" si="9"/>
        <v>0.5421759116936833</v>
      </c>
      <c r="AZ34" s="20">
        <f t="shared" si="10"/>
        <v>0.5486793561906815</v>
      </c>
    </row>
    <row r="35" spans="1:52" s="5" customFormat="1" ht="90">
      <c r="A35" s="38">
        <v>27</v>
      </c>
      <c r="B35" s="17" t="s">
        <v>81</v>
      </c>
      <c r="C35" s="17" t="s">
        <v>82</v>
      </c>
      <c r="D35" s="18">
        <f>SUM(E35:H35)</f>
        <v>191026.2</v>
      </c>
      <c r="E35" s="39"/>
      <c r="F35" s="39"/>
      <c r="G35" s="39">
        <v>191026.2</v>
      </c>
      <c r="H35" s="39"/>
      <c r="I35" s="39"/>
      <c r="J35" s="39"/>
      <c r="K35" s="39"/>
      <c r="L35" s="39"/>
      <c r="M35" s="39"/>
      <c r="N35" s="18">
        <f t="shared" si="1"/>
        <v>34700.2</v>
      </c>
      <c r="O35" s="39"/>
      <c r="P35" s="18"/>
      <c r="Q35" s="18">
        <v>34700.2</v>
      </c>
      <c r="R35" s="39"/>
      <c r="S35" s="27">
        <f t="shared" si="2"/>
        <v>26209.2</v>
      </c>
      <c r="T35" s="39"/>
      <c r="U35" s="18"/>
      <c r="V35" s="18">
        <v>26209.2</v>
      </c>
      <c r="W35" s="39"/>
      <c r="X35" s="18">
        <f>SUM(Y35:AB35)</f>
        <v>21165.4</v>
      </c>
      <c r="Y35" s="18"/>
      <c r="Z35" s="18"/>
      <c r="AA35" s="18">
        <v>21165.4</v>
      </c>
      <c r="AB35" s="18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20">
        <f t="shared" si="9"/>
        <v>0.6099503749257931</v>
      </c>
      <c r="AZ35" s="20">
        <f t="shared" si="10"/>
        <v>0.8075561253300368</v>
      </c>
    </row>
    <row r="36" spans="1:52" s="5" customFormat="1" ht="63" customHeight="1">
      <c r="A36" s="41">
        <v>28</v>
      </c>
      <c r="B36" s="21" t="s">
        <v>83</v>
      </c>
      <c r="C36" s="21" t="s">
        <v>84</v>
      </c>
      <c r="D36" s="42">
        <f>SUM(E36:H36)</f>
        <v>9225.3</v>
      </c>
      <c r="E36" s="42">
        <v>6630.2</v>
      </c>
      <c r="F36" s="42">
        <v>2595.1</v>
      </c>
      <c r="G36" s="42"/>
      <c r="H36" s="42"/>
      <c r="I36" s="43"/>
      <c r="J36" s="43"/>
      <c r="K36" s="43"/>
      <c r="L36" s="43"/>
      <c r="M36" s="43"/>
      <c r="N36" s="18">
        <f t="shared" si="1"/>
        <v>9225.3</v>
      </c>
      <c r="O36" s="42">
        <v>6630.2</v>
      </c>
      <c r="P36" s="42">
        <v>2595.1</v>
      </c>
      <c r="Q36" s="42"/>
      <c r="R36" s="42"/>
      <c r="S36" s="27">
        <f t="shared" si="2"/>
        <v>9225.3</v>
      </c>
      <c r="T36" s="19">
        <v>6630.2</v>
      </c>
      <c r="U36" s="19">
        <v>2595.1</v>
      </c>
      <c r="V36" s="19"/>
      <c r="W36" s="19"/>
      <c r="X36" s="19">
        <f>SUM(Y36:AB36)</f>
        <v>2486.9</v>
      </c>
      <c r="Y36" s="19">
        <v>1708.9</v>
      </c>
      <c r="Z36" s="18">
        <v>778</v>
      </c>
      <c r="AA36" s="19"/>
      <c r="AB36" s="19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20">
        <f t="shared" si="9"/>
        <v>0.2695738891960153</v>
      </c>
      <c r="AZ36" s="20">
        <f t="shared" si="10"/>
        <v>0.2695738891960153</v>
      </c>
    </row>
    <row r="37" spans="51:52" s="5" customFormat="1" ht="12">
      <c r="AY37" s="20"/>
      <c r="AZ37" s="20"/>
    </row>
    <row r="38" spans="1:52" s="5" customFormat="1" ht="14.25" customHeight="1">
      <c r="A38" s="57" t="s">
        <v>85</v>
      </c>
      <c r="B38" s="57"/>
      <c r="C38" s="57"/>
      <c r="D38" s="45">
        <f>SUM(D8:D36)</f>
        <v>14257000.502000002</v>
      </c>
      <c r="E38" s="45">
        <f>SUM(E8:E36)</f>
        <v>4347849.100000001</v>
      </c>
      <c r="F38" s="18">
        <f>SUM(F8:F36)</f>
        <v>4180394.6200000006</v>
      </c>
      <c r="G38" s="18">
        <f>SUM(G8:G36)</f>
        <v>2946053.782</v>
      </c>
      <c r="H38" s="18">
        <f>SUM(H8:H36)</f>
        <v>2782703</v>
      </c>
      <c r="I38" s="45">
        <f>SUM(I8:I30)</f>
        <v>1793062.994</v>
      </c>
      <c r="J38" s="45">
        <f>SUM(J8:J30)</f>
        <v>917603.007</v>
      </c>
      <c r="K38" s="45">
        <f>SUM(K8:K30)</f>
        <v>501368.5</v>
      </c>
      <c r="L38" s="45">
        <f>SUM(L8:L30)</f>
        <v>118510.23700000001</v>
      </c>
      <c r="M38" s="45">
        <f>SUM(M8:M30)</f>
        <v>255581.25</v>
      </c>
      <c r="N38" s="45">
        <f>SUM(N8:N36)</f>
        <v>3186479.4560000002</v>
      </c>
      <c r="O38" s="18">
        <f>SUM(O8:O36)</f>
        <v>1035811.8</v>
      </c>
      <c r="P38" s="18">
        <f aca="true" t="shared" si="13" ref="P38:AB38">SUM(P8:P36)</f>
        <v>1050480.804</v>
      </c>
      <c r="Q38" s="18">
        <f t="shared" si="13"/>
        <v>584381.2519999997</v>
      </c>
      <c r="R38" s="18">
        <f t="shared" si="13"/>
        <v>515805.6</v>
      </c>
      <c r="S38" s="45">
        <f t="shared" si="13"/>
        <v>3092321.5999999996</v>
      </c>
      <c r="T38" s="18">
        <f t="shared" si="13"/>
        <v>995038.7</v>
      </c>
      <c r="U38" s="18">
        <f>SUM(U8:U36)</f>
        <v>1060363.2000000002</v>
      </c>
      <c r="V38" s="18">
        <f t="shared" si="13"/>
        <v>527910.1</v>
      </c>
      <c r="W38" s="18">
        <f t="shared" si="13"/>
        <v>509009.60000000003</v>
      </c>
      <c r="X38" s="45">
        <f t="shared" si="13"/>
        <v>1830223.4929999998</v>
      </c>
      <c r="Y38" s="18">
        <f t="shared" si="13"/>
        <v>666310.3</v>
      </c>
      <c r="Z38" s="18">
        <f t="shared" si="13"/>
        <v>621362.834</v>
      </c>
      <c r="AA38" s="18">
        <f t="shared" si="13"/>
        <v>346665.93900000013</v>
      </c>
      <c r="AB38" s="18">
        <f t="shared" si="13"/>
        <v>195884.41999999998</v>
      </c>
      <c r="AC38" s="46">
        <f aca="true" t="shared" si="14" ref="AC38:AV38">SUM(AC8:AC30)</f>
        <v>1919138.3390000002</v>
      </c>
      <c r="AD38" s="19">
        <f t="shared" si="14"/>
        <v>90778.5</v>
      </c>
      <c r="AE38" s="19">
        <f t="shared" si="14"/>
        <v>891999.22</v>
      </c>
      <c r="AF38" s="19">
        <f t="shared" si="14"/>
        <v>542415.3189999999</v>
      </c>
      <c r="AG38" s="19">
        <f t="shared" si="14"/>
        <v>393945.3</v>
      </c>
      <c r="AH38" s="46">
        <f t="shared" si="14"/>
        <v>1963181.13</v>
      </c>
      <c r="AI38" s="19">
        <f t="shared" si="14"/>
        <v>90799.3</v>
      </c>
      <c r="AJ38" s="19">
        <f t="shared" si="14"/>
        <v>920725.6770000001</v>
      </c>
      <c r="AK38" s="19">
        <f t="shared" si="14"/>
        <v>524777.6529999999</v>
      </c>
      <c r="AL38" s="19">
        <f t="shared" si="14"/>
        <v>426878.5</v>
      </c>
      <c r="AM38" s="46">
        <f t="shared" si="14"/>
        <v>172620</v>
      </c>
      <c r="AN38" s="19">
        <f t="shared" si="14"/>
        <v>0</v>
      </c>
      <c r="AO38" s="19">
        <f t="shared" si="14"/>
        <v>0</v>
      </c>
      <c r="AP38" s="19">
        <f t="shared" si="14"/>
        <v>49000</v>
      </c>
      <c r="AQ38" s="19">
        <f t="shared" si="14"/>
        <v>123620</v>
      </c>
      <c r="AR38" s="46">
        <f t="shared" si="14"/>
        <v>633842</v>
      </c>
      <c r="AS38" s="19">
        <f t="shared" si="14"/>
        <v>0</v>
      </c>
      <c r="AT38" s="19">
        <f t="shared" si="14"/>
        <v>0</v>
      </c>
      <c r="AU38" s="19">
        <f t="shared" si="14"/>
        <v>133222</v>
      </c>
      <c r="AV38" s="19">
        <f t="shared" si="14"/>
        <v>500620</v>
      </c>
      <c r="AW38" s="18">
        <f>X38/N38</f>
        <v>0.5743716594669298</v>
      </c>
      <c r="AX38" s="18">
        <f>X38/S38</f>
        <v>0.5918606567311757</v>
      </c>
      <c r="AY38" s="20">
        <f>X38/N38</f>
        <v>0.5743716594669298</v>
      </c>
      <c r="AZ38" s="20">
        <f>X38/S38</f>
        <v>0.5918606567311757</v>
      </c>
    </row>
    <row r="39" s="5" customFormat="1" ht="11.25"/>
    <row r="40" spans="1:48" s="5" customFormat="1" ht="15.75" customHeight="1">
      <c r="A40" s="47"/>
      <c r="B40" s="52" t="s">
        <v>86</v>
      </c>
      <c r="C40" s="52"/>
      <c r="D40" s="52"/>
      <c r="E40" s="52"/>
      <c r="F40" s="52"/>
      <c r="G40" s="52"/>
      <c r="H40" s="52"/>
      <c r="I40" s="52"/>
      <c r="J40" s="52"/>
      <c r="K40" s="52"/>
      <c r="L40" s="48"/>
      <c r="M40" s="48"/>
      <c r="N40" s="48"/>
      <c r="O40" s="48"/>
      <c r="P40" s="48"/>
      <c r="Q40" s="48"/>
      <c r="R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</row>
    <row r="41" spans="1:46" s="5" customFormat="1" ht="27.75" customHeight="1">
      <c r="A41" s="53" t="s">
        <v>87</v>
      </c>
      <c r="B41" s="53"/>
      <c r="C41" s="53"/>
      <c r="I41" s="50"/>
      <c r="J41" s="50"/>
      <c r="K41" s="50"/>
      <c r="N41" s="50" t="s">
        <v>88</v>
      </c>
      <c r="O41" s="50"/>
      <c r="P41" s="50"/>
      <c r="AC41" s="50"/>
      <c r="AD41" s="50"/>
      <c r="AE41" s="50"/>
      <c r="AH41" s="50"/>
      <c r="AI41" s="50"/>
      <c r="AJ41" s="50"/>
      <c r="AM41" s="50"/>
      <c r="AN41" s="50"/>
      <c r="AO41" s="50"/>
      <c r="AR41" s="50"/>
      <c r="AS41" s="50"/>
      <c r="AT41" s="50"/>
    </row>
    <row r="42" s="5" customFormat="1" ht="11.25"/>
    <row r="43" s="5" customFormat="1" ht="11.25"/>
    <row r="44" s="5" customFormat="1" ht="22.5">
      <c r="B44" s="49" t="s">
        <v>89</v>
      </c>
    </row>
    <row r="45" s="5" customFormat="1" ht="11.25"/>
    <row r="46" spans="2:3" s="5" customFormat="1" ht="11.25" customHeight="1">
      <c r="B46" s="51"/>
      <c r="C46" s="51"/>
    </row>
  </sheetData>
  <sheetProtection/>
  <mergeCells count="63">
    <mergeCell ref="P3:R3"/>
    <mergeCell ref="U3:W3"/>
    <mergeCell ref="Z3:AB3"/>
    <mergeCell ref="AE3:AG3"/>
    <mergeCell ref="A1:AB1"/>
    <mergeCell ref="A2:AB2"/>
    <mergeCell ref="AJ3:AL3"/>
    <mergeCell ref="AO3:AQ3"/>
    <mergeCell ref="AT3:AV3"/>
    <mergeCell ref="A4:A7"/>
    <mergeCell ref="B4:B7"/>
    <mergeCell ref="C4:C7"/>
    <mergeCell ref="D4:H4"/>
    <mergeCell ref="I4:M4"/>
    <mergeCell ref="N4:R4"/>
    <mergeCell ref="S4:W4"/>
    <mergeCell ref="X4:AB4"/>
    <mergeCell ref="AC4:AG4"/>
    <mergeCell ref="AH4:AL4"/>
    <mergeCell ref="AM4:AQ4"/>
    <mergeCell ref="AR4:AV4"/>
    <mergeCell ref="AW4:AW7"/>
    <mergeCell ref="AH5:AL5"/>
    <mergeCell ref="AM5:AQ5"/>
    <mergeCell ref="AR5:AV5"/>
    <mergeCell ref="AH6:AH7"/>
    <mergeCell ref="AX4:AX7"/>
    <mergeCell ref="AY4:AY7"/>
    <mergeCell ref="AZ4:AZ7"/>
    <mergeCell ref="BA4:BA7"/>
    <mergeCell ref="D5:H5"/>
    <mergeCell ref="I5:M5"/>
    <mergeCell ref="N5:R5"/>
    <mergeCell ref="S5:W5"/>
    <mergeCell ref="X5:AB5"/>
    <mergeCell ref="AC5:AG5"/>
    <mergeCell ref="AC6:AC7"/>
    <mergeCell ref="AD6:AG6"/>
    <mergeCell ref="D6:D7"/>
    <mergeCell ref="E6:H6"/>
    <mergeCell ref="I6:I7"/>
    <mergeCell ref="J6:M6"/>
    <mergeCell ref="N6:N7"/>
    <mergeCell ref="O6:R6"/>
    <mergeCell ref="AI6:AL6"/>
    <mergeCell ref="AM6:AM7"/>
    <mergeCell ref="AN6:AQ6"/>
    <mergeCell ref="AR6:AR7"/>
    <mergeCell ref="AS6:AV6"/>
    <mergeCell ref="A38:C38"/>
    <mergeCell ref="S6:S7"/>
    <mergeCell ref="T6:W6"/>
    <mergeCell ref="X6:X7"/>
    <mergeCell ref="Y6:AB6"/>
    <mergeCell ref="AM41:AO41"/>
    <mergeCell ref="AR41:AT41"/>
    <mergeCell ref="B46:C46"/>
    <mergeCell ref="B40:K40"/>
    <mergeCell ref="A41:C41"/>
    <mergeCell ref="I41:K41"/>
    <mergeCell ref="N41:P41"/>
    <mergeCell ref="AC41:AE41"/>
    <mergeCell ref="AH41:AJ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9</cp:lastModifiedBy>
  <cp:lastPrinted>2012-10-31T12:21:25Z</cp:lastPrinted>
  <dcterms:created xsi:type="dcterms:W3CDTF">2012-10-31T12:20:48Z</dcterms:created>
  <dcterms:modified xsi:type="dcterms:W3CDTF">2012-10-31T12:47:04Z</dcterms:modified>
  <cp:category/>
  <cp:version/>
  <cp:contentType/>
  <cp:contentStatus/>
</cp:coreProperties>
</file>